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Default Extension="docx" ContentType="application/vnd.openxmlformats-officedocument.wordprocessingml.document"/>
  <Override PartName="/xl/drawings/drawing1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735" firstSheet="10" activeTab="13"/>
  </bookViews>
  <sheets>
    <sheet name="Identificação" sheetId="4" r:id="rId1"/>
    <sheet name="Planejamento Reab" sheetId="5" r:id="rId2"/>
    <sheet name="Área Emp" sheetId="6" r:id="rId3"/>
    <sheet name="Orçamento" sheetId="2" r:id="rId4"/>
    <sheet name="Equip.salv. plan. resp" sheetId="8" r:id="rId5"/>
    <sheet name="Inv Foto " sheetId="19" r:id="rId6"/>
    <sheet name="anexos" sheetId="10" r:id="rId7"/>
    <sheet name="anexos Rec. Técnicas" sheetId="21" r:id="rId8"/>
    <sheet name="Memória de Calculo" sheetId="22" r:id="rId9"/>
    <sheet name="Anexo Ep. Brita" sheetId="23" r:id="rId10"/>
    <sheet name="anexo Esp. Serviços" sheetId="24" r:id="rId11"/>
    <sheet name="Liberação dos recursos" sheetId="15" r:id="rId12"/>
    <sheet name="Cronograma PT" sheetId="11" r:id="rId13"/>
    <sheet name="Reembolso" sheetId="25" r:id="rId14"/>
    <sheet name="Quantitativo Obra" sheetId="17" r:id="rId15"/>
    <sheet name="Memorial Custo" sheetId="18" r:id="rId16"/>
    <sheet name="Plan2" sheetId="20" r:id="rId17"/>
  </sheets>
  <externalReferences>
    <externalReference r:id="rId18"/>
  </externalReferences>
  <definedNames>
    <definedName name="_PictureBullets" localSheetId="9">'Anexo Ep. Brita'!$A$21</definedName>
    <definedName name="_PictureBullets" localSheetId="10">'anexo Esp. Serviços'!$A$21</definedName>
    <definedName name="_PictureBullets" localSheetId="6">anexos!$A$21</definedName>
    <definedName name="_PictureBullets" localSheetId="7">'anexos Rec. Técnicas'!$A$18</definedName>
    <definedName name="_PictureBullets" localSheetId="8">'Memória de Calculo'!$A$15</definedName>
    <definedName name="_xlnm.Print_Area" localSheetId="9">'Anexo Ep. Brita'!$A$1:$C$40</definedName>
    <definedName name="_xlnm.Print_Area" localSheetId="7">'anexos Rec. Técnicas'!$A$1:$A$327</definedName>
    <definedName name="_xlnm.Print_Area" localSheetId="2">'Área Emp'!$A$2:$I$44</definedName>
    <definedName name="_xlnm.Print_Area" localSheetId="4">'Equip.salv. plan. resp'!$A$1:$G$61</definedName>
    <definedName name="_xlnm.Print_Area" localSheetId="0">Identificação!$A$1:$E$71</definedName>
    <definedName name="_xlnm.Print_Area" localSheetId="5">'Inv Foto '!$A$1:$C$70</definedName>
    <definedName name="_xlnm.Print_Area" localSheetId="8">'Memória de Calculo'!$A$1:$BD$120</definedName>
    <definedName name="_xlnm.Print_Area" localSheetId="15">'Memorial Custo'!$A$1:$U$187</definedName>
    <definedName name="_xlnm.Print_Area" localSheetId="3">Orçamento!$A$1:$F$28</definedName>
    <definedName name="_xlnm.Print_Area" localSheetId="1">'Planejamento Reab'!$A$1:$T$153</definedName>
    <definedName name="OLE_LINK12" localSheetId="9">'Anexo Ep. Brita'!#REF!</definedName>
    <definedName name="OLE_LINK12" localSheetId="10">'anexo Esp. Serviços'!#REF!</definedName>
    <definedName name="OLE_LINK12" localSheetId="6">anexos!#REF!</definedName>
    <definedName name="OLE_LINK12" localSheetId="7">'anexos Rec. Técnicas'!#REF!</definedName>
    <definedName name="OLE_LINK12" localSheetId="8">'Memória de Calculo'!#REF!</definedName>
    <definedName name="OLE_LINK9" localSheetId="4">'Equip.salv. plan. resp'!#REF!</definedName>
  </definedNames>
  <calcPr calcId="124519"/>
</workbook>
</file>

<file path=xl/calcChain.xml><?xml version="1.0" encoding="utf-8"?>
<calcChain xmlns="http://schemas.openxmlformats.org/spreadsheetml/2006/main">
  <c r="G64" i="5"/>
  <c r="G11"/>
  <c r="A118" i="22"/>
  <c r="A117"/>
  <c r="A116"/>
  <c r="A115"/>
  <c r="A114"/>
  <c r="A113"/>
  <c r="A112"/>
  <c r="A111"/>
  <c r="A110"/>
  <c r="A109"/>
  <c r="A108"/>
  <c r="A107"/>
  <c r="A106"/>
  <c r="A105"/>
  <c r="A104"/>
  <c r="A103"/>
  <c r="A102"/>
  <c r="A101"/>
  <c r="A100"/>
  <c r="A99"/>
  <c r="A98"/>
  <c r="A97"/>
  <c r="Y92"/>
  <c r="H92"/>
  <c r="AY91"/>
  <c r="AY90"/>
  <c r="BA90" s="1"/>
  <c r="AX90"/>
  <c r="AV90"/>
  <c r="AT90"/>
  <c r="AR90"/>
  <c r="AP90"/>
  <c r="AN90"/>
  <c r="AL90"/>
  <c r="AJ90"/>
  <c r="AJ91" s="1"/>
  <c r="AH90"/>
  <c r="AF90"/>
  <c r="AD90"/>
  <c r="AB90"/>
  <c r="Z90"/>
  <c r="X90"/>
  <c r="U90"/>
  <c r="S90"/>
  <c r="S91" s="1"/>
  <c r="Q90"/>
  <c r="O90"/>
  <c r="M90"/>
  <c r="K90"/>
  <c r="I90"/>
  <c r="G90"/>
  <c r="AY89"/>
  <c r="BA89" s="1"/>
  <c r="AX89"/>
  <c r="AX91" s="1"/>
  <c r="AV89"/>
  <c r="AT89"/>
  <c r="AT91" s="1"/>
  <c r="AR89"/>
  <c r="AP89"/>
  <c r="AP91" s="1"/>
  <c r="AN89"/>
  <c r="AL89"/>
  <c r="AL91" s="1"/>
  <c r="AJ89"/>
  <c r="AH89"/>
  <c r="AH91" s="1"/>
  <c r="AF89"/>
  <c r="AD89"/>
  <c r="AD91" s="1"/>
  <c r="AB89"/>
  <c r="AB91" s="1"/>
  <c r="Z89"/>
  <c r="Z91" s="1"/>
  <c r="X89"/>
  <c r="U89"/>
  <c r="U91" s="1"/>
  <c r="S89"/>
  <c r="Q89"/>
  <c r="Q91" s="1"/>
  <c r="O89"/>
  <c r="M89"/>
  <c r="M91" s="1"/>
  <c r="K89"/>
  <c r="I89"/>
  <c r="I91" s="1"/>
  <c r="G89"/>
  <c r="AY88"/>
  <c r="AY87"/>
  <c r="BA87" s="1"/>
  <c r="AX87"/>
  <c r="AV87"/>
  <c r="AT87"/>
  <c r="AR87"/>
  <c r="AP87"/>
  <c r="AN87"/>
  <c r="AL87"/>
  <c r="AJ87"/>
  <c r="AJ88" s="1"/>
  <c r="AH87"/>
  <c r="AF87"/>
  <c r="AD87"/>
  <c r="AB87"/>
  <c r="Z87"/>
  <c r="X87"/>
  <c r="U87"/>
  <c r="S87"/>
  <c r="S88" s="1"/>
  <c r="Q87"/>
  <c r="O87"/>
  <c r="M87"/>
  <c r="K87"/>
  <c r="I87"/>
  <c r="G87"/>
  <c r="AY86"/>
  <c r="BA86" s="1"/>
  <c r="AX86"/>
  <c r="AX88" s="1"/>
  <c r="AV86"/>
  <c r="AT86"/>
  <c r="AT88" s="1"/>
  <c r="AR86"/>
  <c r="AP86"/>
  <c r="AP88" s="1"/>
  <c r="AN86"/>
  <c r="AL86"/>
  <c r="AL88" s="1"/>
  <c r="AJ86"/>
  <c r="AH86"/>
  <c r="AH88" s="1"/>
  <c r="AF86"/>
  <c r="AD86"/>
  <c r="AD88" s="1"/>
  <c r="AB86"/>
  <c r="AB88" s="1"/>
  <c r="Z86"/>
  <c r="Z88" s="1"/>
  <c r="X86"/>
  <c r="U86"/>
  <c r="U88" s="1"/>
  <c r="S86"/>
  <c r="Q86"/>
  <c r="Q88" s="1"/>
  <c r="O86"/>
  <c r="M86"/>
  <c r="M88" s="1"/>
  <c r="K86"/>
  <c r="I86"/>
  <c r="I88" s="1"/>
  <c r="G86"/>
  <c r="AY85"/>
  <c r="AY84"/>
  <c r="AX84"/>
  <c r="AV84"/>
  <c r="AT84"/>
  <c r="AR84"/>
  <c r="AP84"/>
  <c r="AN84"/>
  <c r="AL84"/>
  <c r="AJ84"/>
  <c r="AH84"/>
  <c r="AF84"/>
  <c r="AB84"/>
  <c r="Z84"/>
  <c r="X84"/>
  <c r="U84"/>
  <c r="S84"/>
  <c r="Q84"/>
  <c r="O84"/>
  <c r="K84"/>
  <c r="I84"/>
  <c r="G84"/>
  <c r="BA83"/>
  <c r="AY83"/>
  <c r="AX83"/>
  <c r="AV83"/>
  <c r="AT83"/>
  <c r="AR83"/>
  <c r="AP83"/>
  <c r="AN83"/>
  <c r="AL83"/>
  <c r="AJ83"/>
  <c r="AH83"/>
  <c r="AF83"/>
  <c r="AD83"/>
  <c r="AB83"/>
  <c r="Z83"/>
  <c r="X83"/>
  <c r="U83"/>
  <c r="S83"/>
  <c r="Q83"/>
  <c r="O83"/>
  <c r="M83"/>
  <c r="K83"/>
  <c r="I83"/>
  <c r="G83"/>
  <c r="AY82"/>
  <c r="BA81"/>
  <c r="AY81"/>
  <c r="AX81"/>
  <c r="AV81"/>
  <c r="AT81"/>
  <c r="AR81"/>
  <c r="AP81"/>
  <c r="AN81"/>
  <c r="AL81"/>
  <c r="AJ81"/>
  <c r="AH81"/>
  <c r="AF81"/>
  <c r="AD81"/>
  <c r="AB81"/>
  <c r="Z81"/>
  <c r="X81"/>
  <c r="U81"/>
  <c r="S81"/>
  <c r="Q81"/>
  <c r="O81"/>
  <c r="M81"/>
  <c r="K81"/>
  <c r="I81"/>
  <c r="G81"/>
  <c r="AY80"/>
  <c r="AY79"/>
  <c r="BA79" s="1"/>
  <c r="AX79"/>
  <c r="AV79"/>
  <c r="AT79"/>
  <c r="AR79"/>
  <c r="AP79"/>
  <c r="AN79"/>
  <c r="AL79"/>
  <c r="AH79"/>
  <c r="AF79"/>
  <c r="AD79"/>
  <c r="AB79"/>
  <c r="Z79"/>
  <c r="X79"/>
  <c r="U79"/>
  <c r="Q79"/>
  <c r="O79"/>
  <c r="M79"/>
  <c r="K79"/>
  <c r="I79"/>
  <c r="G79"/>
  <c r="AY78"/>
  <c r="BA78" s="1"/>
  <c r="AX78"/>
  <c r="AV78"/>
  <c r="AT78"/>
  <c r="AR78"/>
  <c r="AP78"/>
  <c r="AN78"/>
  <c r="AL78"/>
  <c r="AJ78"/>
  <c r="AH78"/>
  <c r="AF78"/>
  <c r="AD78"/>
  <c r="AB78"/>
  <c r="Z78"/>
  <c r="X78"/>
  <c r="U78"/>
  <c r="S78"/>
  <c r="Q78"/>
  <c r="O78"/>
  <c r="M78"/>
  <c r="K78"/>
  <c r="I78"/>
  <c r="G78"/>
  <c r="AY77"/>
  <c r="BA77" s="1"/>
  <c r="AX77"/>
  <c r="AV77"/>
  <c r="AT77"/>
  <c r="AR77"/>
  <c r="AP77"/>
  <c r="AN77"/>
  <c r="AL77"/>
  <c r="AJ77"/>
  <c r="AH77"/>
  <c r="AF77"/>
  <c r="AD77"/>
  <c r="AB77"/>
  <c r="Z77"/>
  <c r="X77"/>
  <c r="U77"/>
  <c r="S77"/>
  <c r="Q77"/>
  <c r="O77"/>
  <c r="M77"/>
  <c r="K77"/>
  <c r="I77"/>
  <c r="G77"/>
  <c r="AY76"/>
  <c r="AY75"/>
  <c r="AY74"/>
  <c r="BA74" s="1"/>
  <c r="AX74"/>
  <c r="AV74"/>
  <c r="AT74"/>
  <c r="AR74"/>
  <c r="AP74"/>
  <c r="AN74"/>
  <c r="AL74"/>
  <c r="AJ74"/>
  <c r="AH74"/>
  <c r="AF74"/>
  <c r="AD74"/>
  <c r="AB74"/>
  <c r="Z74"/>
  <c r="X74"/>
  <c r="U74"/>
  <c r="S74"/>
  <c r="Q74"/>
  <c r="O74"/>
  <c r="M74"/>
  <c r="K74"/>
  <c r="I74"/>
  <c r="G74"/>
  <c r="AY73"/>
  <c r="BA73" s="1"/>
  <c r="AX73"/>
  <c r="AV73"/>
  <c r="AT73"/>
  <c r="AR73"/>
  <c r="AP73"/>
  <c r="AN73"/>
  <c r="AL73"/>
  <c r="AJ73"/>
  <c r="AH73"/>
  <c r="AF73"/>
  <c r="AD73"/>
  <c r="AB73"/>
  <c r="Z73"/>
  <c r="X73"/>
  <c r="U73"/>
  <c r="S73"/>
  <c r="Q73"/>
  <c r="O73"/>
  <c r="M73"/>
  <c r="K73"/>
  <c r="I73"/>
  <c r="G73"/>
  <c r="AY72"/>
  <c r="AZ71"/>
  <c r="AR71" s="1"/>
  <c r="AY71"/>
  <c r="AY70"/>
  <c r="AY69"/>
  <c r="AY68"/>
  <c r="AY67"/>
  <c r="BA67" s="1"/>
  <c r="AX67"/>
  <c r="AX68" s="1"/>
  <c r="AV67"/>
  <c r="AT67"/>
  <c r="AR67"/>
  <c r="AP67"/>
  <c r="AN67"/>
  <c r="AL67"/>
  <c r="AJ67"/>
  <c r="AH67"/>
  <c r="AF67"/>
  <c r="AD67"/>
  <c r="AB67"/>
  <c r="Z67"/>
  <c r="X67"/>
  <c r="U67"/>
  <c r="S67"/>
  <c r="Q67"/>
  <c r="O67"/>
  <c r="M67"/>
  <c r="K67"/>
  <c r="I67"/>
  <c r="G67"/>
  <c r="AY66"/>
  <c r="BA66" s="1"/>
  <c r="AV66"/>
  <c r="AT66"/>
  <c r="AR66"/>
  <c r="AP66"/>
  <c r="AP68" s="1"/>
  <c r="AN66"/>
  <c r="AL66"/>
  <c r="AJ66"/>
  <c r="AH66"/>
  <c r="AH68" s="1"/>
  <c r="AF66"/>
  <c r="AD66"/>
  <c r="AB66"/>
  <c r="Z66"/>
  <c r="Z68" s="1"/>
  <c r="X66"/>
  <c r="U66"/>
  <c r="S66"/>
  <c r="Q66"/>
  <c r="Q68" s="1"/>
  <c r="O66"/>
  <c r="M66"/>
  <c r="K66"/>
  <c r="I66"/>
  <c r="I68" s="1"/>
  <c r="G66"/>
  <c r="AY65"/>
  <c r="AY64"/>
  <c r="BA64" s="1"/>
  <c r="AX64"/>
  <c r="AV64"/>
  <c r="AT64"/>
  <c r="AR64"/>
  <c r="AP64"/>
  <c r="AN64"/>
  <c r="AL64"/>
  <c r="AJ64"/>
  <c r="AH64"/>
  <c r="AF64"/>
  <c r="AD64"/>
  <c r="AB64"/>
  <c r="Z64"/>
  <c r="X64"/>
  <c r="U64"/>
  <c r="S64"/>
  <c r="Q64"/>
  <c r="O64"/>
  <c r="M64"/>
  <c r="K64"/>
  <c r="I64"/>
  <c r="G64"/>
  <c r="AY63"/>
  <c r="BA63" s="1"/>
  <c r="AX63"/>
  <c r="AV63"/>
  <c r="AT63"/>
  <c r="AR63"/>
  <c r="AR65" s="1"/>
  <c r="AP63"/>
  <c r="AN63"/>
  <c r="AL63"/>
  <c r="AJ63"/>
  <c r="AH63"/>
  <c r="AF63"/>
  <c r="AD63"/>
  <c r="AB63"/>
  <c r="Z63"/>
  <c r="X63"/>
  <c r="U63"/>
  <c r="S63"/>
  <c r="Q63"/>
  <c r="O63"/>
  <c r="M63"/>
  <c r="K63"/>
  <c r="K65" s="1"/>
  <c r="I63"/>
  <c r="G63"/>
  <c r="AY62"/>
  <c r="BA62" s="1"/>
  <c r="AX62"/>
  <c r="AX65" s="1"/>
  <c r="AV62"/>
  <c r="AT62"/>
  <c r="AT65" s="1"/>
  <c r="AR62"/>
  <c r="AP62"/>
  <c r="AP65" s="1"/>
  <c r="AN62"/>
  <c r="AL62"/>
  <c r="AL65" s="1"/>
  <c r="AJ62"/>
  <c r="AH62"/>
  <c r="AH65" s="1"/>
  <c r="AF62"/>
  <c r="AD62"/>
  <c r="AD65" s="1"/>
  <c r="AB62"/>
  <c r="Z62"/>
  <c r="Z65" s="1"/>
  <c r="X62"/>
  <c r="U62"/>
  <c r="U65" s="1"/>
  <c r="S62"/>
  <c r="Q62"/>
  <c r="Q65" s="1"/>
  <c r="O62"/>
  <c r="M62"/>
  <c r="M65" s="1"/>
  <c r="K62"/>
  <c r="I62"/>
  <c r="I65" s="1"/>
  <c r="G62"/>
  <c r="AY61"/>
  <c r="AY60"/>
  <c r="BA60" s="1"/>
  <c r="AX60"/>
  <c r="AV60"/>
  <c r="AT60"/>
  <c r="AR60"/>
  <c r="AP60"/>
  <c r="AN60"/>
  <c r="AL60"/>
  <c r="AJ60"/>
  <c r="AF60"/>
  <c r="AD60"/>
  <c r="AB60"/>
  <c r="Z60"/>
  <c r="X60"/>
  <c r="U60"/>
  <c r="S60"/>
  <c r="O60"/>
  <c r="M60"/>
  <c r="K60"/>
  <c r="I60"/>
  <c r="G60"/>
  <c r="BA59"/>
  <c r="AY59"/>
  <c r="AX59"/>
  <c r="AV59"/>
  <c r="AT59"/>
  <c r="AR59"/>
  <c r="AP59"/>
  <c r="AN59"/>
  <c r="AL59"/>
  <c r="AJ59"/>
  <c r="AH59"/>
  <c r="AF59"/>
  <c r="AD59"/>
  <c r="AB59"/>
  <c r="Z59"/>
  <c r="X59"/>
  <c r="U59"/>
  <c r="S59"/>
  <c r="Q59"/>
  <c r="O59"/>
  <c r="M59"/>
  <c r="K59"/>
  <c r="I59"/>
  <c r="G59"/>
  <c r="BA58"/>
  <c r="AY58"/>
  <c r="AX58"/>
  <c r="AV58"/>
  <c r="AT58"/>
  <c r="AR58"/>
  <c r="AP58"/>
  <c r="AN58"/>
  <c r="AL58"/>
  <c r="AJ58"/>
  <c r="AH58"/>
  <c r="AF58"/>
  <c r="AD58"/>
  <c r="AB58"/>
  <c r="Z58"/>
  <c r="X58"/>
  <c r="U58"/>
  <c r="S58"/>
  <c r="Q58"/>
  <c r="O58"/>
  <c r="M58"/>
  <c r="K58"/>
  <c r="I58"/>
  <c r="G58"/>
  <c r="AY57"/>
  <c r="AY56"/>
  <c r="AY55"/>
  <c r="AY54"/>
  <c r="AY53"/>
  <c r="BA53" s="1"/>
  <c r="AX53"/>
  <c r="AV53"/>
  <c r="AT53"/>
  <c r="AR53"/>
  <c r="AP53"/>
  <c r="AN53"/>
  <c r="AL53"/>
  <c r="AJ53"/>
  <c r="AH53"/>
  <c r="AF53"/>
  <c r="AD53"/>
  <c r="AB53"/>
  <c r="Z53"/>
  <c r="X53"/>
  <c r="U53"/>
  <c r="S53"/>
  <c r="Q53"/>
  <c r="O53"/>
  <c r="M53"/>
  <c r="K53"/>
  <c r="I53"/>
  <c r="G53"/>
  <c r="AY52"/>
  <c r="BA52" s="1"/>
  <c r="AX52"/>
  <c r="AV52"/>
  <c r="AT52"/>
  <c r="AR52"/>
  <c r="AP52"/>
  <c r="AN52"/>
  <c r="AL52"/>
  <c r="AJ52"/>
  <c r="AH52"/>
  <c r="AF52"/>
  <c r="AD52"/>
  <c r="AB52"/>
  <c r="X52"/>
  <c r="U52"/>
  <c r="S52"/>
  <c r="Q52"/>
  <c r="O52"/>
  <c r="M52"/>
  <c r="K52"/>
  <c r="G52"/>
  <c r="AY51"/>
  <c r="BA51" s="1"/>
  <c r="AX51"/>
  <c r="AV51"/>
  <c r="AT51"/>
  <c r="AR51"/>
  <c r="AP51"/>
  <c r="AN51"/>
  <c r="AL51"/>
  <c r="AJ51"/>
  <c r="AH51"/>
  <c r="AF51"/>
  <c r="AD51"/>
  <c r="AB51"/>
  <c r="Z51"/>
  <c r="X51"/>
  <c r="U51"/>
  <c r="S51"/>
  <c r="Q51"/>
  <c r="O51"/>
  <c r="M51"/>
  <c r="K51"/>
  <c r="I51"/>
  <c r="G51"/>
  <c r="AY50"/>
  <c r="BA50" s="1"/>
  <c r="AX50"/>
  <c r="AV50"/>
  <c r="AT50"/>
  <c r="AR50"/>
  <c r="AP50"/>
  <c r="AN50"/>
  <c r="AL50"/>
  <c r="AJ50"/>
  <c r="AH50"/>
  <c r="AF50"/>
  <c r="AD50"/>
  <c r="AB50"/>
  <c r="Z50"/>
  <c r="X50"/>
  <c r="U50"/>
  <c r="S50"/>
  <c r="Q50"/>
  <c r="O50"/>
  <c r="M50"/>
  <c r="K50"/>
  <c r="I50"/>
  <c r="G50"/>
  <c r="AY49"/>
  <c r="BA49" s="1"/>
  <c r="AX49"/>
  <c r="AV49"/>
  <c r="AT49"/>
  <c r="AR49"/>
  <c r="AP49"/>
  <c r="AN49"/>
  <c r="AL49"/>
  <c r="AJ49"/>
  <c r="AH49"/>
  <c r="AF49"/>
  <c r="AD49"/>
  <c r="AB49"/>
  <c r="Z49"/>
  <c r="X49"/>
  <c r="U49"/>
  <c r="S49"/>
  <c r="Q49"/>
  <c r="O49"/>
  <c r="M49"/>
  <c r="K49"/>
  <c r="I49"/>
  <c r="G49"/>
  <c r="AY48"/>
  <c r="BA48" s="1"/>
  <c r="AX48"/>
  <c r="AV48"/>
  <c r="AT48"/>
  <c r="AR48"/>
  <c r="AP48"/>
  <c r="AN48"/>
  <c r="AL48"/>
  <c r="AJ48"/>
  <c r="AH48"/>
  <c r="AF48"/>
  <c r="AD48"/>
  <c r="AB48"/>
  <c r="Z48"/>
  <c r="X48"/>
  <c r="U48"/>
  <c r="S48"/>
  <c r="Q48"/>
  <c r="O48"/>
  <c r="M48"/>
  <c r="K48"/>
  <c r="I48"/>
  <c r="G48"/>
  <c r="AY47"/>
  <c r="BA47" s="1"/>
  <c r="AX47"/>
  <c r="AV47"/>
  <c r="AT47"/>
  <c r="AR47"/>
  <c r="AP47"/>
  <c r="AN47"/>
  <c r="AL47"/>
  <c r="AJ47"/>
  <c r="AH47"/>
  <c r="AF47"/>
  <c r="AD47"/>
  <c r="AB47"/>
  <c r="Z47"/>
  <c r="X47"/>
  <c r="U47"/>
  <c r="S47"/>
  <c r="Q47"/>
  <c r="O47"/>
  <c r="M47"/>
  <c r="K47"/>
  <c r="I47"/>
  <c r="G47"/>
  <c r="AY46"/>
  <c r="BA46" s="1"/>
  <c r="AX46"/>
  <c r="AV46"/>
  <c r="AT46"/>
  <c r="AR46"/>
  <c r="AP46"/>
  <c r="AN46"/>
  <c r="AL46"/>
  <c r="AJ46"/>
  <c r="AH46"/>
  <c r="AF46"/>
  <c r="AD46"/>
  <c r="AB46"/>
  <c r="Z46"/>
  <c r="X46"/>
  <c r="U46"/>
  <c r="S46"/>
  <c r="Q46"/>
  <c r="O46"/>
  <c r="M46"/>
  <c r="K46"/>
  <c r="I46"/>
  <c r="G46"/>
  <c r="AY45"/>
  <c r="AY44"/>
  <c r="BA44" s="1"/>
  <c r="AX44"/>
  <c r="AV44"/>
  <c r="AT44"/>
  <c r="AR44"/>
  <c r="AP44"/>
  <c r="AN44"/>
  <c r="AL44"/>
  <c r="AJ44"/>
  <c r="AH44"/>
  <c r="AF44"/>
  <c r="AD44"/>
  <c r="AB44"/>
  <c r="Z44"/>
  <c r="X44"/>
  <c r="U44"/>
  <c r="S44"/>
  <c r="Q44"/>
  <c r="O44"/>
  <c r="M44"/>
  <c r="K44"/>
  <c r="I44"/>
  <c r="G44"/>
  <c r="AY43"/>
  <c r="BA43" s="1"/>
  <c r="AX43"/>
  <c r="AV43"/>
  <c r="AT43"/>
  <c r="AR43"/>
  <c r="AP43"/>
  <c r="AN43"/>
  <c r="AL43"/>
  <c r="AJ43"/>
  <c r="AH43"/>
  <c r="AF43"/>
  <c r="AD43"/>
  <c r="AB43"/>
  <c r="Z43"/>
  <c r="X43"/>
  <c r="U43"/>
  <c r="S43"/>
  <c r="Q43"/>
  <c r="O43"/>
  <c r="M43"/>
  <c r="K43"/>
  <c r="I43"/>
  <c r="G43"/>
  <c r="AY42"/>
  <c r="BA42" s="1"/>
  <c r="AX42"/>
  <c r="AV42"/>
  <c r="AT42"/>
  <c r="AR42"/>
  <c r="AP42"/>
  <c r="AN42"/>
  <c r="AL42"/>
  <c r="AJ42"/>
  <c r="AH42"/>
  <c r="AF42"/>
  <c r="AD42"/>
  <c r="AB42"/>
  <c r="Z42"/>
  <c r="X42"/>
  <c r="U42"/>
  <c r="S42"/>
  <c r="Q42"/>
  <c r="O42"/>
  <c r="M42"/>
  <c r="K42"/>
  <c r="I42"/>
  <c r="G42"/>
  <c r="AY41"/>
  <c r="BA41" s="1"/>
  <c r="AX41"/>
  <c r="AV41"/>
  <c r="AT41"/>
  <c r="AR41"/>
  <c r="AP41"/>
  <c r="AN41"/>
  <c r="AL41"/>
  <c r="AJ41"/>
  <c r="AH41"/>
  <c r="AF41"/>
  <c r="AD41"/>
  <c r="AB41"/>
  <c r="Z41"/>
  <c r="X41"/>
  <c r="U41"/>
  <c r="S41"/>
  <c r="Q41"/>
  <c r="O41"/>
  <c r="M41"/>
  <c r="K41"/>
  <c r="I41"/>
  <c r="G41"/>
  <c r="AY40"/>
  <c r="AY39"/>
  <c r="AY38"/>
  <c r="AY37"/>
  <c r="AY36"/>
  <c r="BA36" s="1"/>
  <c r="AX36"/>
  <c r="AV36"/>
  <c r="AT36"/>
  <c r="AR36"/>
  <c r="AP36"/>
  <c r="AN36"/>
  <c r="AL36"/>
  <c r="AJ36"/>
  <c r="AH36"/>
  <c r="AF36"/>
  <c r="AD36"/>
  <c r="AB36"/>
  <c r="Z36"/>
  <c r="X36"/>
  <c r="U36"/>
  <c r="S36"/>
  <c r="Q36"/>
  <c r="O36"/>
  <c r="M36"/>
  <c r="K36"/>
  <c r="I36"/>
  <c r="G36"/>
  <c r="AY35"/>
  <c r="BA34"/>
  <c r="AY34"/>
  <c r="AX34"/>
  <c r="AV34"/>
  <c r="AT34"/>
  <c r="AR34"/>
  <c r="AP34"/>
  <c r="AN34"/>
  <c r="AL34"/>
  <c r="AJ34"/>
  <c r="AH34"/>
  <c r="AF34"/>
  <c r="AD34"/>
  <c r="AB34"/>
  <c r="Z34"/>
  <c r="X34"/>
  <c r="U34"/>
  <c r="S34"/>
  <c r="Q34"/>
  <c r="O34"/>
  <c r="M34"/>
  <c r="K34"/>
  <c r="I34"/>
  <c r="G34"/>
  <c r="BA33"/>
  <c r="AY33"/>
  <c r="AX33"/>
  <c r="AV33"/>
  <c r="AT33"/>
  <c r="AR33"/>
  <c r="AP33"/>
  <c r="AN33"/>
  <c r="AL33"/>
  <c r="AJ33"/>
  <c r="AH33"/>
  <c r="AF33"/>
  <c r="AD33"/>
  <c r="AB33"/>
  <c r="Z33"/>
  <c r="X33"/>
  <c r="U33"/>
  <c r="S33"/>
  <c r="Q33"/>
  <c r="O33"/>
  <c r="M33"/>
  <c r="K33"/>
  <c r="I33"/>
  <c r="G33"/>
  <c r="BA32"/>
  <c r="AY32"/>
  <c r="AX32"/>
  <c r="AV32"/>
  <c r="AT32"/>
  <c r="AR32"/>
  <c r="AP32"/>
  <c r="AN32"/>
  <c r="AL32"/>
  <c r="AJ32"/>
  <c r="AH32"/>
  <c r="AF32"/>
  <c r="AD32"/>
  <c r="AB32"/>
  <c r="Z32"/>
  <c r="X32"/>
  <c r="U32"/>
  <c r="S32"/>
  <c r="Q32"/>
  <c r="O32"/>
  <c r="M32"/>
  <c r="K32"/>
  <c r="I32"/>
  <c r="G32"/>
  <c r="AY31"/>
  <c r="AY30"/>
  <c r="AY29"/>
  <c r="AY28"/>
  <c r="AY27"/>
  <c r="BA27" s="1"/>
  <c r="AX27"/>
  <c r="AV27"/>
  <c r="AT27"/>
  <c r="AR27"/>
  <c r="AP27"/>
  <c r="AN27"/>
  <c r="AL27"/>
  <c r="AJ27"/>
  <c r="AH27"/>
  <c r="AF27"/>
  <c r="AD27"/>
  <c r="AB27"/>
  <c r="Z27"/>
  <c r="X27"/>
  <c r="U27"/>
  <c r="S27"/>
  <c r="Q27"/>
  <c r="O27"/>
  <c r="M27"/>
  <c r="K27"/>
  <c r="I27"/>
  <c r="G27"/>
  <c r="AY26"/>
  <c r="BA26" s="1"/>
  <c r="AX26"/>
  <c r="AV26"/>
  <c r="AT26"/>
  <c r="AR26"/>
  <c r="AP26"/>
  <c r="AN26"/>
  <c r="AL26"/>
  <c r="AJ26"/>
  <c r="AH26"/>
  <c r="AF26"/>
  <c r="AD26"/>
  <c r="AB26"/>
  <c r="Z26"/>
  <c r="X26"/>
  <c r="U26"/>
  <c r="S26"/>
  <c r="Q26"/>
  <c r="O26"/>
  <c r="M26"/>
  <c r="K26"/>
  <c r="I26"/>
  <c r="G26"/>
  <c r="AY25"/>
  <c r="BA25" s="1"/>
  <c r="AX25"/>
  <c r="AV25"/>
  <c r="AT25"/>
  <c r="AR25"/>
  <c r="AP25"/>
  <c r="AN25"/>
  <c r="AL25"/>
  <c r="AJ25"/>
  <c r="AH25"/>
  <c r="AF25"/>
  <c r="AD25"/>
  <c r="AB25"/>
  <c r="Z25"/>
  <c r="X25"/>
  <c r="U25"/>
  <c r="S25"/>
  <c r="Q25"/>
  <c r="O25"/>
  <c r="M25"/>
  <c r="K25"/>
  <c r="I25"/>
  <c r="G25"/>
  <c r="AY24"/>
  <c r="AY23"/>
  <c r="AY22"/>
  <c r="AY21"/>
  <c r="AY20"/>
  <c r="BA20" s="1"/>
  <c r="AX20"/>
  <c r="AV20"/>
  <c r="AT20"/>
  <c r="AR20"/>
  <c r="AP20"/>
  <c r="AN20"/>
  <c r="AL20"/>
  <c r="AJ20"/>
  <c r="AH20"/>
  <c r="AF20"/>
  <c r="AD20"/>
  <c r="AB20"/>
  <c r="Z20"/>
  <c r="X20"/>
  <c r="U20"/>
  <c r="S20"/>
  <c r="Q20"/>
  <c r="O20"/>
  <c r="M20"/>
  <c r="K20"/>
  <c r="I20"/>
  <c r="G20"/>
  <c r="AY19"/>
  <c r="BA19" s="1"/>
  <c r="AX19"/>
  <c r="AV19"/>
  <c r="AT19"/>
  <c r="AR19"/>
  <c r="AP19"/>
  <c r="AN19"/>
  <c r="AL19"/>
  <c r="AJ19"/>
  <c r="AH19"/>
  <c r="AF19"/>
  <c r="AD19"/>
  <c r="AB19"/>
  <c r="Z19"/>
  <c r="X19"/>
  <c r="U19"/>
  <c r="S19"/>
  <c r="Q19"/>
  <c r="O19"/>
  <c r="M19"/>
  <c r="I19"/>
  <c r="G19"/>
  <c r="BA18"/>
  <c r="AY18"/>
  <c r="AX18"/>
  <c r="AV18"/>
  <c r="AT18"/>
  <c r="AR18"/>
  <c r="AP18"/>
  <c r="AN18"/>
  <c r="AL18"/>
  <c r="AJ18"/>
  <c r="AH18"/>
  <c r="AF18"/>
  <c r="AD18"/>
  <c r="AB18"/>
  <c r="Z18"/>
  <c r="X18"/>
  <c r="U18"/>
  <c r="S18"/>
  <c r="Q18"/>
  <c r="O18"/>
  <c r="M18"/>
  <c r="K18"/>
  <c r="I18"/>
  <c r="G18"/>
  <c r="BA17"/>
  <c r="AY17"/>
  <c r="AX17"/>
  <c r="AV17"/>
  <c r="AT17"/>
  <c r="AR17"/>
  <c r="AP17"/>
  <c r="AN17"/>
  <c r="AL17"/>
  <c r="AJ17"/>
  <c r="AH17"/>
  <c r="AF17"/>
  <c r="AD17"/>
  <c r="AB17"/>
  <c r="Z17"/>
  <c r="X17"/>
  <c r="U17"/>
  <c r="S17"/>
  <c r="Q17"/>
  <c r="O17"/>
  <c r="M17"/>
  <c r="K17"/>
  <c r="I17"/>
  <c r="G17"/>
  <c r="BA16"/>
  <c r="AY16"/>
  <c r="AX16"/>
  <c r="AV16"/>
  <c r="AT16"/>
  <c r="AR16"/>
  <c r="AP16"/>
  <c r="AN16"/>
  <c r="AL16"/>
  <c r="AJ16"/>
  <c r="AH16"/>
  <c r="AF16"/>
  <c r="AD16"/>
  <c r="AB16"/>
  <c r="Z16"/>
  <c r="X16"/>
  <c r="U16"/>
  <c r="S16"/>
  <c r="Q16"/>
  <c r="O16"/>
  <c r="M16"/>
  <c r="K16"/>
  <c r="I16"/>
  <c r="G16"/>
  <c r="BA15"/>
  <c r="AY15"/>
  <c r="AX15"/>
  <c r="AV15"/>
  <c r="AT15"/>
  <c r="AR15"/>
  <c r="AP15"/>
  <c r="AN15"/>
  <c r="AL15"/>
  <c r="AJ15"/>
  <c r="AH15"/>
  <c r="AF15"/>
  <c r="AD15"/>
  <c r="AB15"/>
  <c r="Z15"/>
  <c r="X15"/>
  <c r="U15"/>
  <c r="S15"/>
  <c r="Q15"/>
  <c r="O15"/>
  <c r="M15"/>
  <c r="K15"/>
  <c r="I15"/>
  <c r="G15"/>
  <c r="BA14"/>
  <c r="AY14"/>
  <c r="AX14"/>
  <c r="AV14"/>
  <c r="AT14"/>
  <c r="AR14"/>
  <c r="AP14"/>
  <c r="AN14"/>
  <c r="AL14"/>
  <c r="AJ14"/>
  <c r="AH14"/>
  <c r="AF14"/>
  <c r="AD14"/>
  <c r="AB14"/>
  <c r="Z14"/>
  <c r="X14"/>
  <c r="U14"/>
  <c r="S14"/>
  <c r="Q14"/>
  <c r="O14"/>
  <c r="M14"/>
  <c r="K14"/>
  <c r="I14"/>
  <c r="G14"/>
  <c r="BA13"/>
  <c r="AY13"/>
  <c r="AX13"/>
  <c r="AV13"/>
  <c r="AT13"/>
  <c r="AR13"/>
  <c r="AP13"/>
  <c r="AN13"/>
  <c r="AL13"/>
  <c r="AJ13"/>
  <c r="AH13"/>
  <c r="AF13"/>
  <c r="AD13"/>
  <c r="AB13"/>
  <c r="Z13"/>
  <c r="X13"/>
  <c r="U13"/>
  <c r="S13"/>
  <c r="Q13"/>
  <c r="O13"/>
  <c r="M13"/>
  <c r="K13"/>
  <c r="I13"/>
  <c r="G13"/>
  <c r="BA12"/>
  <c r="AY12"/>
  <c r="AX12"/>
  <c r="AV12"/>
  <c r="AT12"/>
  <c r="AR12"/>
  <c r="AP12"/>
  <c r="AN12"/>
  <c r="AL12"/>
  <c r="AJ12"/>
  <c r="AH12"/>
  <c r="AF12"/>
  <c r="AD12"/>
  <c r="AB12"/>
  <c r="Z12"/>
  <c r="X12"/>
  <c r="U12"/>
  <c r="S12"/>
  <c r="Q12"/>
  <c r="O12"/>
  <c r="M12"/>
  <c r="K12"/>
  <c r="I12"/>
  <c r="G12"/>
  <c r="AY11"/>
  <c r="AY10"/>
  <c r="AY9"/>
  <c r="BA9" s="1"/>
  <c r="AX9"/>
  <c r="AV9"/>
  <c r="AT9"/>
  <c r="AR9"/>
  <c r="AP9"/>
  <c r="AN9"/>
  <c r="AL9"/>
  <c r="AJ9"/>
  <c r="AH9"/>
  <c r="AF9"/>
  <c r="AD9"/>
  <c r="AB9"/>
  <c r="Z9"/>
  <c r="X9"/>
  <c r="U9"/>
  <c r="S9"/>
  <c r="Q9"/>
  <c r="O9"/>
  <c r="M9"/>
  <c r="K9"/>
  <c r="I9"/>
  <c r="G9"/>
  <c r="AY8"/>
  <c r="BA8" s="1"/>
  <c r="AX8"/>
  <c r="AV8"/>
  <c r="AT8"/>
  <c r="AR8"/>
  <c r="AP8"/>
  <c r="AN8"/>
  <c r="AL8"/>
  <c r="AJ8"/>
  <c r="AH8"/>
  <c r="AF8"/>
  <c r="AD8"/>
  <c r="AB8"/>
  <c r="Z8"/>
  <c r="X8"/>
  <c r="U8"/>
  <c r="S8"/>
  <c r="Q8"/>
  <c r="O8"/>
  <c r="M8"/>
  <c r="K8"/>
  <c r="I8"/>
  <c r="G8"/>
  <c r="AY7"/>
  <c r="BA7" s="1"/>
  <c r="AX7"/>
  <c r="AV7"/>
  <c r="AT7"/>
  <c r="AR7"/>
  <c r="AP7"/>
  <c r="AN7"/>
  <c r="AL7"/>
  <c r="AJ7"/>
  <c r="AH7"/>
  <c r="AF7"/>
  <c r="AD7"/>
  <c r="AB7"/>
  <c r="Z7"/>
  <c r="X7"/>
  <c r="U7"/>
  <c r="S7"/>
  <c r="Q7"/>
  <c r="O7"/>
  <c r="M7"/>
  <c r="K7"/>
  <c r="I7"/>
  <c r="G7"/>
  <c r="AY6"/>
  <c r="BA6" s="1"/>
  <c r="AX6"/>
  <c r="AV6"/>
  <c r="AT6"/>
  <c r="AR6"/>
  <c r="AP6"/>
  <c r="AN6"/>
  <c r="AL6"/>
  <c r="AJ6"/>
  <c r="AH6"/>
  <c r="AF6"/>
  <c r="AD6"/>
  <c r="AB6"/>
  <c r="Z6"/>
  <c r="X6"/>
  <c r="U6"/>
  <c r="S6"/>
  <c r="Q6"/>
  <c r="O6"/>
  <c r="M6"/>
  <c r="K6"/>
  <c r="I6"/>
  <c r="G6"/>
  <c r="AW4"/>
  <c r="B118" s="1"/>
  <c r="AU4"/>
  <c r="B117" s="1"/>
  <c r="AS4"/>
  <c r="B116" s="1"/>
  <c r="AQ4"/>
  <c r="B115" s="1"/>
  <c r="AO4"/>
  <c r="B114" s="1"/>
  <c r="AM4"/>
  <c r="B113" s="1"/>
  <c r="AK4"/>
  <c r="B112" s="1"/>
  <c r="AI4"/>
  <c r="B111" s="1"/>
  <c r="AG4"/>
  <c r="B110" s="1"/>
  <c r="AE4"/>
  <c r="B109" s="1"/>
  <c r="AC4"/>
  <c r="B108" s="1"/>
  <c r="AA4"/>
  <c r="B107" s="1"/>
  <c r="Y4"/>
  <c r="B106" s="1"/>
  <c r="W4"/>
  <c r="B105" s="1"/>
  <c r="T4"/>
  <c r="B104" s="1"/>
  <c r="R4"/>
  <c r="B103" s="1"/>
  <c r="P4"/>
  <c r="B102" s="1"/>
  <c r="N4"/>
  <c r="B101" s="1"/>
  <c r="L4"/>
  <c r="B100" s="1"/>
  <c r="J4"/>
  <c r="B99" s="1"/>
  <c r="H4"/>
  <c r="B98" s="1"/>
  <c r="F4"/>
  <c r="B97" s="1"/>
  <c r="F19" i="17"/>
  <c r="AW19"/>
  <c r="AU19"/>
  <c r="AS19"/>
  <c r="AQ19"/>
  <c r="AO19"/>
  <c r="AM19"/>
  <c r="AK19"/>
  <c r="AI19"/>
  <c r="AG19"/>
  <c r="AE19"/>
  <c r="AC19"/>
  <c r="AA19"/>
  <c r="Y19"/>
  <c r="W19"/>
  <c r="I71" i="22" l="1"/>
  <c r="U71"/>
  <c r="AH71"/>
  <c r="AT71"/>
  <c r="Q71"/>
  <c r="Z71"/>
  <c r="AN71"/>
  <c r="BA68"/>
  <c r="G65"/>
  <c r="O65"/>
  <c r="X65"/>
  <c r="AF65"/>
  <c r="AN65"/>
  <c r="AV65"/>
  <c r="K68"/>
  <c r="S68"/>
  <c r="AB68"/>
  <c r="AJ68"/>
  <c r="AR68"/>
  <c r="M68"/>
  <c r="U68"/>
  <c r="K88"/>
  <c r="AR88"/>
  <c r="K91"/>
  <c r="AR91"/>
  <c r="S65"/>
  <c r="AB65"/>
  <c r="AJ65"/>
  <c r="G68"/>
  <c r="M71"/>
  <c r="AD71"/>
  <c r="AX71"/>
  <c r="G88"/>
  <c r="O88"/>
  <c r="X88"/>
  <c r="AF88"/>
  <c r="AN88"/>
  <c r="AV88"/>
  <c r="G91"/>
  <c r="O91"/>
  <c r="X91"/>
  <c r="AF91"/>
  <c r="AN91"/>
  <c r="AV91"/>
  <c r="AY92"/>
  <c r="G71"/>
  <c r="O71"/>
  <c r="X71"/>
  <c r="AF71"/>
  <c r="AP71"/>
  <c r="K71"/>
  <c r="S71"/>
  <c r="AB71"/>
  <c r="AL71"/>
  <c r="AV71"/>
  <c r="BA71"/>
  <c r="B119"/>
  <c r="BA65"/>
  <c r="AD68"/>
  <c r="AL68"/>
  <c r="AT68"/>
  <c r="O68"/>
  <c r="X68"/>
  <c r="AF68"/>
  <c r="AN68"/>
  <c r="AV68"/>
  <c r="BA88"/>
  <c r="BA91"/>
  <c r="AJ71"/>
  <c r="D42" i="4" l="1"/>
  <c r="AV4" i="17" l="1"/>
  <c r="B118" s="1"/>
  <c r="C29" i="11" s="1"/>
  <c r="AT4" i="17"/>
  <c r="B117" s="1"/>
  <c r="C28" i="11" s="1"/>
  <c r="AR4" i="17"/>
  <c r="B116" s="1"/>
  <c r="C27" i="11" s="1"/>
  <c r="AP4" i="17"/>
  <c r="B115" s="1"/>
  <c r="C26" i="11" s="1"/>
  <c r="AN4" i="17"/>
  <c r="B114" s="1"/>
  <c r="C25" i="11" s="1"/>
  <c r="AL4" i="17"/>
  <c r="B113" s="1"/>
  <c r="C24" i="11" s="1"/>
  <c r="AJ4" i="17"/>
  <c r="B112" s="1"/>
  <c r="C23" i="11" s="1"/>
  <c r="AH4" i="17"/>
  <c r="B111" s="1"/>
  <c r="C22" i="11" s="1"/>
  <c r="AF4" i="17"/>
  <c r="B110" s="1"/>
  <c r="C21" i="11" s="1"/>
  <c r="AD4" i="17"/>
  <c r="B109" s="1"/>
  <c r="C20" i="11" s="1"/>
  <c r="AB4" i="17"/>
  <c r="B108" s="1"/>
  <c r="C19" i="11" s="1"/>
  <c r="Z4" i="17"/>
  <c r="B107" s="1"/>
  <c r="C18" i="11" s="1"/>
  <c r="X4" i="17"/>
  <c r="B106" s="1"/>
  <c r="C17" i="11" s="1"/>
  <c r="V4" i="17"/>
  <c r="B105" s="1"/>
  <c r="C16" i="11" s="1"/>
  <c r="A118" i="17"/>
  <c r="B29" i="11" s="1"/>
  <c r="A117" i="17"/>
  <c r="B28" i="11" s="1"/>
  <c r="A116" i="17"/>
  <c r="B27" i="11" s="1"/>
  <c r="A115" i="17"/>
  <c r="B26" i="11" s="1"/>
  <c r="A114" i="17"/>
  <c r="B25" i="11" s="1"/>
  <c r="A113" i="17"/>
  <c r="B24" i="11" s="1"/>
  <c r="A112" i="17"/>
  <c r="B23" i="11" s="1"/>
  <c r="A111" i="17"/>
  <c r="B22" i="11" s="1"/>
  <c r="A110" i="17"/>
  <c r="B21" i="11" s="1"/>
  <c r="A109" i="17"/>
  <c r="B20" i="11" s="1"/>
  <c r="A108" i="17"/>
  <c r="B19" i="11" s="1"/>
  <c r="A107" i="17"/>
  <c r="B18" i="11" s="1"/>
  <c r="A106" i="17"/>
  <c r="B17" i="11" s="1"/>
  <c r="A105" i="17"/>
  <c r="B16" i="11" s="1"/>
  <c r="AW20" i="17"/>
  <c r="AW18"/>
  <c r="AW17"/>
  <c r="AW16"/>
  <c r="AW15"/>
  <c r="AW14"/>
  <c r="AU20"/>
  <c r="AU18"/>
  <c r="AU17"/>
  <c r="AU16"/>
  <c r="AU15"/>
  <c r="AU14"/>
  <c r="AS20"/>
  <c r="AS18"/>
  <c r="AS17"/>
  <c r="AS16"/>
  <c r="AS15"/>
  <c r="AS14"/>
  <c r="AQ20"/>
  <c r="AQ18"/>
  <c r="AQ17"/>
  <c r="AQ16"/>
  <c r="AQ15"/>
  <c r="AQ14"/>
  <c r="AO20"/>
  <c r="AO18"/>
  <c r="AO17"/>
  <c r="AO16"/>
  <c r="AO15"/>
  <c r="AO14"/>
  <c r="AM20" l="1"/>
  <c r="AM18"/>
  <c r="AM17"/>
  <c r="AM16"/>
  <c r="AM15"/>
  <c r="AM14"/>
  <c r="AK20"/>
  <c r="AK18"/>
  <c r="AK17"/>
  <c r="AK16"/>
  <c r="AK15"/>
  <c r="AK14"/>
  <c r="AI20"/>
  <c r="AI18"/>
  <c r="AI17"/>
  <c r="AI16"/>
  <c r="AI15"/>
  <c r="AI14"/>
  <c r="AG20"/>
  <c r="AG18"/>
  <c r="AG17"/>
  <c r="AG16"/>
  <c r="AG15"/>
  <c r="AG14"/>
  <c r="AE20"/>
  <c r="AE18"/>
  <c r="AE17"/>
  <c r="AE16"/>
  <c r="AE15"/>
  <c r="AE14"/>
  <c r="AC20"/>
  <c r="AC18"/>
  <c r="AC17"/>
  <c r="AC16"/>
  <c r="AC15"/>
  <c r="AC14"/>
  <c r="AA20"/>
  <c r="AA18"/>
  <c r="AA17"/>
  <c r="AA16"/>
  <c r="AA15"/>
  <c r="AA14"/>
  <c r="AA27"/>
  <c r="AA26"/>
  <c r="AA25"/>
  <c r="Y20"/>
  <c r="Y18"/>
  <c r="Y17"/>
  <c r="Y16"/>
  <c r="Y15"/>
  <c r="Y14"/>
  <c r="W20"/>
  <c r="W18"/>
  <c r="W17"/>
  <c r="W16"/>
  <c r="W15"/>
  <c r="W14"/>
  <c r="AK90"/>
  <c r="AK89"/>
  <c r="AK91" s="1"/>
  <c r="AK87"/>
  <c r="AK86"/>
  <c r="AK84"/>
  <c r="AK83"/>
  <c r="AK81"/>
  <c r="AK79"/>
  <c r="AK78"/>
  <c r="AK77"/>
  <c r="AK74"/>
  <c r="AK73"/>
  <c r="AK67"/>
  <c r="AK66"/>
  <c r="AK64"/>
  <c r="AK63"/>
  <c r="AK62"/>
  <c r="AK60"/>
  <c r="AK59"/>
  <c r="AK58"/>
  <c r="AK53"/>
  <c r="AK52"/>
  <c r="AK51"/>
  <c r="AK50"/>
  <c r="AK49"/>
  <c r="AK48"/>
  <c r="AK47"/>
  <c r="AK46"/>
  <c r="AK44"/>
  <c r="AK43"/>
  <c r="AK42"/>
  <c r="AK41"/>
  <c r="AK36"/>
  <c r="AK34"/>
  <c r="AK33"/>
  <c r="AK32"/>
  <c r="AK27"/>
  <c r="AK26"/>
  <c r="AK25"/>
  <c r="AK13"/>
  <c r="AK12"/>
  <c r="AK9"/>
  <c r="AK8"/>
  <c r="AK7"/>
  <c r="AK6"/>
  <c r="AX91"/>
  <c r="AX90"/>
  <c r="AX89"/>
  <c r="AX88"/>
  <c r="AX87"/>
  <c r="AX86"/>
  <c r="AX85"/>
  <c r="AX84"/>
  <c r="AX83"/>
  <c r="AX82"/>
  <c r="AX81"/>
  <c r="AX80"/>
  <c r="AX79"/>
  <c r="AX78"/>
  <c r="AX77"/>
  <c r="AX76"/>
  <c r="AX75"/>
  <c r="AX74"/>
  <c r="AX73"/>
  <c r="AX72"/>
  <c r="AX71"/>
  <c r="AX70"/>
  <c r="AX69"/>
  <c r="AX68"/>
  <c r="AX67"/>
  <c r="AX66"/>
  <c r="AX65"/>
  <c r="AX64"/>
  <c r="AX63"/>
  <c r="AX62"/>
  <c r="AX61"/>
  <c r="AX60"/>
  <c r="AX59"/>
  <c r="AX58"/>
  <c r="AX57"/>
  <c r="AX56"/>
  <c r="AX55"/>
  <c r="AX54"/>
  <c r="AX53"/>
  <c r="AX52"/>
  <c r="AX51"/>
  <c r="AX50"/>
  <c r="AX49"/>
  <c r="AX48"/>
  <c r="AX47"/>
  <c r="AX46"/>
  <c r="AX45"/>
  <c r="AX44"/>
  <c r="AX43"/>
  <c r="AX42"/>
  <c r="AX41"/>
  <c r="AX40"/>
  <c r="AX39"/>
  <c r="AX38"/>
  <c r="AX37"/>
  <c r="AX36"/>
  <c r="AX35"/>
  <c r="AX34"/>
  <c r="AX33"/>
  <c r="AX32"/>
  <c r="AX31"/>
  <c r="AX30"/>
  <c r="AX29"/>
  <c r="AX28"/>
  <c r="AX27"/>
  <c r="AX26"/>
  <c r="AX25"/>
  <c r="AX24"/>
  <c r="AX23"/>
  <c r="AX22"/>
  <c r="AX21"/>
  <c r="AX20"/>
  <c r="AX19"/>
  <c r="AX18"/>
  <c r="AX17"/>
  <c r="AX16"/>
  <c r="AX15"/>
  <c r="AX14"/>
  <c r="AX13"/>
  <c r="AX12"/>
  <c r="AX11"/>
  <c r="AX10"/>
  <c r="AX9"/>
  <c r="AX8"/>
  <c r="AX7"/>
  <c r="AX6"/>
  <c r="X92"/>
  <c r="AW90"/>
  <c r="AU90"/>
  <c r="AS90"/>
  <c r="AQ90"/>
  <c r="AQ91" s="1"/>
  <c r="AO90"/>
  <c r="AM90"/>
  <c r="AI90"/>
  <c r="AG90"/>
  <c r="AE90"/>
  <c r="AC90"/>
  <c r="AA90"/>
  <c r="Y90"/>
  <c r="W90"/>
  <c r="AW89"/>
  <c r="AU89"/>
  <c r="AS89"/>
  <c r="AQ89"/>
  <c r="AO89"/>
  <c r="AM89"/>
  <c r="AI89"/>
  <c r="AG89"/>
  <c r="AE89"/>
  <c r="AC89"/>
  <c r="AA89"/>
  <c r="Y89"/>
  <c r="W89"/>
  <c r="AW87"/>
  <c r="AU87"/>
  <c r="AS87"/>
  <c r="AQ87"/>
  <c r="AO87"/>
  <c r="AM87"/>
  <c r="AI87"/>
  <c r="AG87"/>
  <c r="AE87"/>
  <c r="AC87"/>
  <c r="AA87"/>
  <c r="Y87"/>
  <c r="W87"/>
  <c r="AW86"/>
  <c r="AU86"/>
  <c r="AS86"/>
  <c r="AS88" s="1"/>
  <c r="AQ86"/>
  <c r="AO86"/>
  <c r="AM86"/>
  <c r="AI86"/>
  <c r="AG86"/>
  <c r="AE86"/>
  <c r="AC86"/>
  <c r="AA86"/>
  <c r="Y86"/>
  <c r="W86"/>
  <c r="W88" s="1"/>
  <c r="AW84"/>
  <c r="AU84"/>
  <c r="AS84"/>
  <c r="AQ84"/>
  <c r="AO84"/>
  <c r="AM84"/>
  <c r="AI84"/>
  <c r="AG84"/>
  <c r="AE84"/>
  <c r="AA84"/>
  <c r="Y84"/>
  <c r="W84"/>
  <c r="AW83"/>
  <c r="AU83"/>
  <c r="AS83"/>
  <c r="AQ83"/>
  <c r="AO83"/>
  <c r="AM83"/>
  <c r="AI83"/>
  <c r="AG83"/>
  <c r="AE83"/>
  <c r="AC83"/>
  <c r="AA83"/>
  <c r="Y83"/>
  <c r="W83"/>
  <c r="AW81"/>
  <c r="AU81"/>
  <c r="AS81"/>
  <c r="AQ81"/>
  <c r="AO81"/>
  <c r="AM81"/>
  <c r="AI81"/>
  <c r="AG81"/>
  <c r="AE81"/>
  <c r="AC81"/>
  <c r="AA81"/>
  <c r="Y81"/>
  <c r="W81"/>
  <c r="AW79"/>
  <c r="AU79"/>
  <c r="AS79"/>
  <c r="AQ79"/>
  <c r="AO79"/>
  <c r="AM79"/>
  <c r="AG79"/>
  <c r="AE79"/>
  <c r="AC79"/>
  <c r="AA79"/>
  <c r="Y79"/>
  <c r="W79"/>
  <c r="AW78"/>
  <c r="AU78"/>
  <c r="AS78"/>
  <c r="AQ78"/>
  <c r="AO78"/>
  <c r="AM78"/>
  <c r="AI78"/>
  <c r="AG78"/>
  <c r="AE78"/>
  <c r="AC78"/>
  <c r="AA78"/>
  <c r="Y78"/>
  <c r="W78"/>
  <c r="AW77"/>
  <c r="AU77"/>
  <c r="AS77"/>
  <c r="AQ77"/>
  <c r="AO77"/>
  <c r="AM77"/>
  <c r="AI77"/>
  <c r="AG77"/>
  <c r="AE77"/>
  <c r="AC77"/>
  <c r="AA77"/>
  <c r="Y77"/>
  <c r="W77"/>
  <c r="AW74"/>
  <c r="AU74"/>
  <c r="AS74"/>
  <c r="AQ74"/>
  <c r="AO74"/>
  <c r="AM74"/>
  <c r="AI74"/>
  <c r="AG74"/>
  <c r="AE74"/>
  <c r="AC74"/>
  <c r="AA74"/>
  <c r="Y74"/>
  <c r="W74"/>
  <c r="AW73"/>
  <c r="AU73"/>
  <c r="AS73"/>
  <c r="AQ73"/>
  <c r="AO73"/>
  <c r="AM73"/>
  <c r="AI73"/>
  <c r="AG73"/>
  <c r="AE73"/>
  <c r="AC73"/>
  <c r="AA73"/>
  <c r="Y73"/>
  <c r="W73"/>
  <c r="AW67"/>
  <c r="AW68" s="1"/>
  <c r="AU67"/>
  <c r="AS67"/>
  <c r="AQ67"/>
  <c r="AO67"/>
  <c r="AM67"/>
  <c r="AI67"/>
  <c r="AG67"/>
  <c r="AE67"/>
  <c r="AC67"/>
  <c r="AA67"/>
  <c r="Y67"/>
  <c r="W67"/>
  <c r="AU66"/>
  <c r="AU68" s="1"/>
  <c r="AS66"/>
  <c r="AQ66"/>
  <c r="AQ68" s="1"/>
  <c r="AO66"/>
  <c r="AM66"/>
  <c r="AM68" s="1"/>
  <c r="AI66"/>
  <c r="AG66"/>
  <c r="AG68" s="1"/>
  <c r="AE66"/>
  <c r="AE68" s="1"/>
  <c r="AC66"/>
  <c r="AA66"/>
  <c r="AA68" s="1"/>
  <c r="Y66"/>
  <c r="W66"/>
  <c r="W68" s="1"/>
  <c r="AW64"/>
  <c r="AU64"/>
  <c r="AS64"/>
  <c r="AQ64"/>
  <c r="AO64"/>
  <c r="AM64"/>
  <c r="AI64"/>
  <c r="AG64"/>
  <c r="AE64"/>
  <c r="AC64"/>
  <c r="AA64"/>
  <c r="Y64"/>
  <c r="W64"/>
  <c r="AW63"/>
  <c r="AU63"/>
  <c r="AS63"/>
  <c r="AQ63"/>
  <c r="AO63"/>
  <c r="AM63"/>
  <c r="AI63"/>
  <c r="AG63"/>
  <c r="AE63"/>
  <c r="AC63"/>
  <c r="AA63"/>
  <c r="Y63"/>
  <c r="W63"/>
  <c r="AW62"/>
  <c r="AU62"/>
  <c r="AS62"/>
  <c r="AQ62"/>
  <c r="AO62"/>
  <c r="AM62"/>
  <c r="AI62"/>
  <c r="AG62"/>
  <c r="AE62"/>
  <c r="AC62"/>
  <c r="AA62"/>
  <c r="Y62"/>
  <c r="W62"/>
  <c r="AW60"/>
  <c r="AU60"/>
  <c r="AS60"/>
  <c r="AQ60"/>
  <c r="AO60"/>
  <c r="AM60"/>
  <c r="AI60"/>
  <c r="AE60"/>
  <c r="AC60"/>
  <c r="AA60"/>
  <c r="Y60"/>
  <c r="W60"/>
  <c r="AW59"/>
  <c r="AU59"/>
  <c r="AS59"/>
  <c r="AQ59"/>
  <c r="AO59"/>
  <c r="AM59"/>
  <c r="AI59"/>
  <c r="AG59"/>
  <c r="AE59"/>
  <c r="AC59"/>
  <c r="AA59"/>
  <c r="Y59"/>
  <c r="W59"/>
  <c r="AW58"/>
  <c r="AU58"/>
  <c r="AS58"/>
  <c r="AQ58"/>
  <c r="AO58"/>
  <c r="AM58"/>
  <c r="AI58"/>
  <c r="AG58"/>
  <c r="AE58"/>
  <c r="AC58"/>
  <c r="AA58"/>
  <c r="Y58"/>
  <c r="W58"/>
  <c r="AW53"/>
  <c r="AU53"/>
  <c r="AS53"/>
  <c r="AQ53"/>
  <c r="AO53"/>
  <c r="AM53"/>
  <c r="AI53"/>
  <c r="AG53"/>
  <c r="AE53"/>
  <c r="AC53"/>
  <c r="AA53"/>
  <c r="Y53"/>
  <c r="W53"/>
  <c r="AW52"/>
  <c r="AU52"/>
  <c r="AS52"/>
  <c r="AQ52"/>
  <c r="AO52"/>
  <c r="AM52"/>
  <c r="AI52"/>
  <c r="AG52"/>
  <c r="AE52"/>
  <c r="AC52"/>
  <c r="AA52"/>
  <c r="W52"/>
  <c r="AW51"/>
  <c r="AU51"/>
  <c r="AS51"/>
  <c r="AQ51"/>
  <c r="AO51"/>
  <c r="AM51"/>
  <c r="AI51"/>
  <c r="AG51"/>
  <c r="AE51"/>
  <c r="AC51"/>
  <c r="AA51"/>
  <c r="Y51"/>
  <c r="W51"/>
  <c r="AW50"/>
  <c r="AU50"/>
  <c r="AS50"/>
  <c r="AQ50"/>
  <c r="AO50"/>
  <c r="AM50"/>
  <c r="AI50"/>
  <c r="AG50"/>
  <c r="AE50"/>
  <c r="AC50"/>
  <c r="AA50"/>
  <c r="Y50"/>
  <c r="W50"/>
  <c r="AW49"/>
  <c r="AU49"/>
  <c r="AS49"/>
  <c r="AQ49"/>
  <c r="AO49"/>
  <c r="AM49"/>
  <c r="AI49"/>
  <c r="AG49"/>
  <c r="AE49"/>
  <c r="AC49"/>
  <c r="AA49"/>
  <c r="Y49"/>
  <c r="W49"/>
  <c r="AW48"/>
  <c r="AU48"/>
  <c r="AS48"/>
  <c r="AQ48"/>
  <c r="AO48"/>
  <c r="AM48"/>
  <c r="AI48"/>
  <c r="AG48"/>
  <c r="AE48"/>
  <c r="AC48"/>
  <c r="AA48"/>
  <c r="Y48"/>
  <c r="W48"/>
  <c r="AW47"/>
  <c r="AU47"/>
  <c r="AS47"/>
  <c r="AQ47"/>
  <c r="AO47"/>
  <c r="AM47"/>
  <c r="AI47"/>
  <c r="AG47"/>
  <c r="AE47"/>
  <c r="AC47"/>
  <c r="AA47"/>
  <c r="Y47"/>
  <c r="W47"/>
  <c r="AW46"/>
  <c r="AU46"/>
  <c r="AS46"/>
  <c r="AQ46"/>
  <c r="AO46"/>
  <c r="AM46"/>
  <c r="AI46"/>
  <c r="AG46"/>
  <c r="AE46"/>
  <c r="AC46"/>
  <c r="AA46"/>
  <c r="Y46"/>
  <c r="W46"/>
  <c r="AW44"/>
  <c r="AU44"/>
  <c r="AS44"/>
  <c r="AQ44"/>
  <c r="AO44"/>
  <c r="AM44"/>
  <c r="AI44"/>
  <c r="AG44"/>
  <c r="AE44"/>
  <c r="AC44"/>
  <c r="AA44"/>
  <c r="Y44"/>
  <c r="W44"/>
  <c r="AW43"/>
  <c r="AU43"/>
  <c r="AS43"/>
  <c r="AQ43"/>
  <c r="AO43"/>
  <c r="AM43"/>
  <c r="AI43"/>
  <c r="AG43"/>
  <c r="AE43"/>
  <c r="AC43"/>
  <c r="AA43"/>
  <c r="Y43"/>
  <c r="W43"/>
  <c r="AW42"/>
  <c r="AU42"/>
  <c r="AS42"/>
  <c r="AQ42"/>
  <c r="AO42"/>
  <c r="AM42"/>
  <c r="AI42"/>
  <c r="AG42"/>
  <c r="AE42"/>
  <c r="AC42"/>
  <c r="AA42"/>
  <c r="Y42"/>
  <c r="W42"/>
  <c r="AW41"/>
  <c r="AU41"/>
  <c r="AS41"/>
  <c r="AQ41"/>
  <c r="AO41"/>
  <c r="AM41"/>
  <c r="AI41"/>
  <c r="AG41"/>
  <c r="AE41"/>
  <c r="AC41"/>
  <c r="AA41"/>
  <c r="Y41"/>
  <c r="W41"/>
  <c r="AW36"/>
  <c r="AU36"/>
  <c r="AS36"/>
  <c r="AQ36"/>
  <c r="AO36"/>
  <c r="AM36"/>
  <c r="AI36"/>
  <c r="AG36"/>
  <c r="AE36"/>
  <c r="AC36"/>
  <c r="AA36"/>
  <c r="Y36"/>
  <c r="W36"/>
  <c r="AW34"/>
  <c r="AU34"/>
  <c r="AS34"/>
  <c r="AQ34"/>
  <c r="AO34"/>
  <c r="AM34"/>
  <c r="AI34"/>
  <c r="AG34"/>
  <c r="AE34"/>
  <c r="AC34"/>
  <c r="AA34"/>
  <c r="Y34"/>
  <c r="W34"/>
  <c r="AW33"/>
  <c r="AU33"/>
  <c r="AS33"/>
  <c r="AQ33"/>
  <c r="AO33"/>
  <c r="AM33"/>
  <c r="AI33"/>
  <c r="AG33"/>
  <c r="AE33"/>
  <c r="AC33"/>
  <c r="AA33"/>
  <c r="Y33"/>
  <c r="W33"/>
  <c r="AW32"/>
  <c r="AU32"/>
  <c r="AS32"/>
  <c r="AQ32"/>
  <c r="AO32"/>
  <c r="AM32"/>
  <c r="AI32"/>
  <c r="AG32"/>
  <c r="AE32"/>
  <c r="AC32"/>
  <c r="AA32"/>
  <c r="Y32"/>
  <c r="W32"/>
  <c r="AW27"/>
  <c r="AU27"/>
  <c r="AS27"/>
  <c r="AQ27"/>
  <c r="AO27"/>
  <c r="AM27"/>
  <c r="AI27"/>
  <c r="AG27"/>
  <c r="AE27"/>
  <c r="AC27"/>
  <c r="Y27"/>
  <c r="W27"/>
  <c r="AW26"/>
  <c r="AU26"/>
  <c r="AS26"/>
  <c r="AQ26"/>
  <c r="AO26"/>
  <c r="AM26"/>
  <c r="AI26"/>
  <c r="AG26"/>
  <c r="AE26"/>
  <c r="AC26"/>
  <c r="Y26"/>
  <c r="W26"/>
  <c r="AW25"/>
  <c r="AU25"/>
  <c r="AS25"/>
  <c r="AQ25"/>
  <c r="AO25"/>
  <c r="AM25"/>
  <c r="AI25"/>
  <c r="AG25"/>
  <c r="AE25"/>
  <c r="AC25"/>
  <c r="Y25"/>
  <c r="W25"/>
  <c r="AW13"/>
  <c r="AU13"/>
  <c r="AS13"/>
  <c r="AQ13"/>
  <c r="AO13"/>
  <c r="AM13"/>
  <c r="AI13"/>
  <c r="AG13"/>
  <c r="AE13"/>
  <c r="AC13"/>
  <c r="AA13"/>
  <c r="Y13"/>
  <c r="W13"/>
  <c r="AW12"/>
  <c r="AU12"/>
  <c r="AS12"/>
  <c r="AQ12"/>
  <c r="AO12"/>
  <c r="AM12"/>
  <c r="AI12"/>
  <c r="AG12"/>
  <c r="AE12"/>
  <c r="AC12"/>
  <c r="AA12"/>
  <c r="Y12"/>
  <c r="W12"/>
  <c r="AW9"/>
  <c r="AU9"/>
  <c r="AS9"/>
  <c r="AQ9"/>
  <c r="AO9"/>
  <c r="AM9"/>
  <c r="AI9"/>
  <c r="AG9"/>
  <c r="AE9"/>
  <c r="AC9"/>
  <c r="AA9"/>
  <c r="Y9"/>
  <c r="W9"/>
  <c r="AW8"/>
  <c r="AU8"/>
  <c r="AS8"/>
  <c r="AQ8"/>
  <c r="AO8"/>
  <c r="AM8"/>
  <c r="AI8"/>
  <c r="AG8"/>
  <c r="AE8"/>
  <c r="AC8"/>
  <c r="AA8"/>
  <c r="Y8"/>
  <c r="W8"/>
  <c r="AW7"/>
  <c r="AU7"/>
  <c r="AS7"/>
  <c r="AQ7"/>
  <c r="AO7"/>
  <c r="AM7"/>
  <c r="AI7"/>
  <c r="AG7"/>
  <c r="AE7"/>
  <c r="AC7"/>
  <c r="AA7"/>
  <c r="Y7"/>
  <c r="W7"/>
  <c r="AW6"/>
  <c r="AU6"/>
  <c r="AS6"/>
  <c r="AQ6"/>
  <c r="AO6"/>
  <c r="AM6"/>
  <c r="AI6"/>
  <c r="AG6"/>
  <c r="AE6"/>
  <c r="AC6"/>
  <c r="AA6"/>
  <c r="Y6"/>
  <c r="W6"/>
  <c r="G143" i="5"/>
  <c r="G130"/>
  <c r="G117"/>
  <c r="G104"/>
  <c r="G90"/>
  <c r="G77"/>
  <c r="AC65" i="17" l="1"/>
  <c r="AM91"/>
  <c r="AU91"/>
  <c r="AK88"/>
  <c r="AK68"/>
  <c r="Y68"/>
  <c r="AQ65"/>
  <c r="AA65"/>
  <c r="AS65"/>
  <c r="Y91"/>
  <c r="AG91"/>
  <c r="AK65"/>
  <c r="W91"/>
  <c r="AE91"/>
  <c r="AO91"/>
  <c r="AW91"/>
  <c r="AI91"/>
  <c r="AC88"/>
  <c r="AA88"/>
  <c r="AM88"/>
  <c r="W65"/>
  <c r="AE65"/>
  <c r="AM65"/>
  <c r="AU65"/>
  <c r="AI65"/>
  <c r="Y88"/>
  <c r="AG88"/>
  <c r="AO88"/>
  <c r="AW88"/>
  <c r="AA91"/>
  <c r="AI68"/>
  <c r="AO68"/>
  <c r="AI88"/>
  <c r="AQ88"/>
  <c r="AE88"/>
  <c r="AU88"/>
  <c r="Y65"/>
  <c r="AG65"/>
  <c r="AO65"/>
  <c r="AW65"/>
  <c r="AC91"/>
  <c r="AS91"/>
  <c r="AC68"/>
  <c r="AS68"/>
  <c r="E14" i="25" l="1"/>
  <c r="E23"/>
  <c r="C22"/>
  <c r="C24" s="1"/>
  <c r="B22"/>
  <c r="B24" s="1"/>
  <c r="F64" i="18"/>
  <c r="F63"/>
  <c r="E34"/>
  <c r="E31"/>
  <c r="AZ24" i="22" s="1"/>
  <c r="E13" i="18"/>
  <c r="E12"/>
  <c r="E11"/>
  <c r="E10"/>
  <c r="E4"/>
  <c r="AZ10" i="22" s="1"/>
  <c r="F89" i="17"/>
  <c r="F87"/>
  <c r="F86"/>
  <c r="F88" s="1"/>
  <c r="F15"/>
  <c r="F111" i="18"/>
  <c r="F110"/>
  <c r="F109"/>
  <c r="F108"/>
  <c r="F103"/>
  <c r="F102"/>
  <c r="F101"/>
  <c r="F100"/>
  <c r="G96"/>
  <c r="G95"/>
  <c r="G94"/>
  <c r="G93"/>
  <c r="G92"/>
  <c r="D87"/>
  <c r="G87" s="1"/>
  <c r="D86"/>
  <c r="G86" s="1"/>
  <c r="D85"/>
  <c r="G85" s="1"/>
  <c r="D84"/>
  <c r="G84" s="1"/>
  <c r="G83"/>
  <c r="F79"/>
  <c r="F80" s="1"/>
  <c r="AZ57" i="22" s="1"/>
  <c r="F78" i="18"/>
  <c r="F74"/>
  <c r="F73"/>
  <c r="F69"/>
  <c r="F68"/>
  <c r="F58"/>
  <c r="F57"/>
  <c r="F52"/>
  <c r="F51"/>
  <c r="F50"/>
  <c r="F53" s="1"/>
  <c r="F54" s="1"/>
  <c r="F49"/>
  <c r="D46"/>
  <c r="E46" s="1"/>
  <c r="AZ40" i="22" s="1"/>
  <c r="D45" i="18"/>
  <c r="E45" s="1"/>
  <c r="AZ39" i="22" s="1"/>
  <c r="D44" i="18"/>
  <c r="D40"/>
  <c r="E40" s="1"/>
  <c r="E42" s="1"/>
  <c r="AZ37" i="22" s="1"/>
  <c r="D37" i="18"/>
  <c r="E37" s="1"/>
  <c r="AZ31" i="22" s="1"/>
  <c r="E27" i="18"/>
  <c r="E26"/>
  <c r="E25"/>
  <c r="E21"/>
  <c r="E22" s="1"/>
  <c r="AZ22" i="22" s="1"/>
  <c r="E20" i="18"/>
  <c r="D17"/>
  <c r="D7"/>
  <c r="AY10" i="17"/>
  <c r="AZ10" s="1"/>
  <c r="T73"/>
  <c r="T74"/>
  <c r="M4"/>
  <c r="B101" s="1"/>
  <c r="C12" i="11" s="1"/>
  <c r="O4" i="17"/>
  <c r="B102" s="1"/>
  <c r="C13" i="11" s="1"/>
  <c r="K4" i="17"/>
  <c r="B100" s="1"/>
  <c r="C11" i="11" s="1"/>
  <c r="I4" i="17"/>
  <c r="B99" s="1"/>
  <c r="C10" i="11" s="1"/>
  <c r="G4" i="17"/>
  <c r="B98" s="1"/>
  <c r="C9" i="11" s="1"/>
  <c r="E4" i="17"/>
  <c r="B97" s="1"/>
  <c r="G24" i="5"/>
  <c r="F25" i="17"/>
  <c r="F26"/>
  <c r="F27"/>
  <c r="H25"/>
  <c r="H26"/>
  <c r="H27"/>
  <c r="G92"/>
  <c r="AX92" s="1"/>
  <c r="AZ90"/>
  <c r="T90"/>
  <c r="R90"/>
  <c r="P90"/>
  <c r="N90"/>
  <c r="L90"/>
  <c r="J90"/>
  <c r="H90"/>
  <c r="F90"/>
  <c r="AZ89"/>
  <c r="T89"/>
  <c r="R89"/>
  <c r="P89"/>
  <c r="N89"/>
  <c r="L89"/>
  <c r="J89"/>
  <c r="J91" s="1"/>
  <c r="H89"/>
  <c r="A104"/>
  <c r="B15" i="11" s="1"/>
  <c r="A103" i="17"/>
  <c r="B14" i="11" s="1"/>
  <c r="A102" i="17"/>
  <c r="B13" i="11" s="1"/>
  <c r="A101" i="17"/>
  <c r="B12" i="11" s="1"/>
  <c r="A100" i="17"/>
  <c r="B11" i="11" s="1"/>
  <c r="A99" i="17"/>
  <c r="B10" i="11" s="1"/>
  <c r="A98" i="17"/>
  <c r="B9" i="11" s="1"/>
  <c r="A97" i="17"/>
  <c r="B8" i="11" s="1"/>
  <c r="AZ87" i="17"/>
  <c r="AZ86"/>
  <c r="T87"/>
  <c r="R87"/>
  <c r="P87"/>
  <c r="N87"/>
  <c r="L87"/>
  <c r="J87"/>
  <c r="H87"/>
  <c r="H88" s="1"/>
  <c r="T86"/>
  <c r="R86"/>
  <c r="P86"/>
  <c r="N86"/>
  <c r="L86"/>
  <c r="J86"/>
  <c r="H86"/>
  <c r="AZ83"/>
  <c r="AZ81"/>
  <c r="T83"/>
  <c r="T84"/>
  <c r="R83"/>
  <c r="R84"/>
  <c r="P83"/>
  <c r="P84"/>
  <c r="N83"/>
  <c r="N84"/>
  <c r="J83"/>
  <c r="J84"/>
  <c r="L83"/>
  <c r="H83"/>
  <c r="H84"/>
  <c r="T81"/>
  <c r="R81"/>
  <c r="P81"/>
  <c r="N81"/>
  <c r="L81"/>
  <c r="J81"/>
  <c r="H81"/>
  <c r="F83"/>
  <c r="F84"/>
  <c r="F81"/>
  <c r="AZ77"/>
  <c r="AZ78"/>
  <c r="AZ79"/>
  <c r="T77"/>
  <c r="T78"/>
  <c r="T79"/>
  <c r="R77"/>
  <c r="R78"/>
  <c r="P77"/>
  <c r="P78"/>
  <c r="P79"/>
  <c r="N77"/>
  <c r="N78"/>
  <c r="N79"/>
  <c r="L77"/>
  <c r="L78"/>
  <c r="L79"/>
  <c r="J77"/>
  <c r="J78"/>
  <c r="J79"/>
  <c r="H77"/>
  <c r="H78"/>
  <c r="H79"/>
  <c r="F77"/>
  <c r="F78"/>
  <c r="F79"/>
  <c r="R73"/>
  <c r="R74"/>
  <c r="P73"/>
  <c r="P74"/>
  <c r="N73"/>
  <c r="N74"/>
  <c r="L73"/>
  <c r="L74"/>
  <c r="J73"/>
  <c r="J74"/>
  <c r="H73"/>
  <c r="H74"/>
  <c r="F73"/>
  <c r="F74"/>
  <c r="AZ73"/>
  <c r="AZ74"/>
  <c r="AZ67"/>
  <c r="AZ63"/>
  <c r="AZ64"/>
  <c r="AZ66"/>
  <c r="T67"/>
  <c r="R67"/>
  <c r="P67"/>
  <c r="N67"/>
  <c r="L67"/>
  <c r="J67"/>
  <c r="H67"/>
  <c r="F67"/>
  <c r="T66"/>
  <c r="T68" s="1"/>
  <c r="R66"/>
  <c r="R68" s="1"/>
  <c r="P66"/>
  <c r="P68" s="1"/>
  <c r="N66"/>
  <c r="N68" s="1"/>
  <c r="L66"/>
  <c r="L68" s="1"/>
  <c r="J66"/>
  <c r="J68" s="1"/>
  <c r="H66"/>
  <c r="F66"/>
  <c r="T63"/>
  <c r="T64"/>
  <c r="R63"/>
  <c r="R64"/>
  <c r="P63"/>
  <c r="P64"/>
  <c r="N63"/>
  <c r="N64"/>
  <c r="L63"/>
  <c r="L64"/>
  <c r="J63"/>
  <c r="J64"/>
  <c r="H63"/>
  <c r="H64"/>
  <c r="F63"/>
  <c r="F64"/>
  <c r="H62"/>
  <c r="AZ62"/>
  <c r="T62"/>
  <c r="R62"/>
  <c r="P62"/>
  <c r="N62"/>
  <c r="L62"/>
  <c r="J62"/>
  <c r="F62"/>
  <c r="T47"/>
  <c r="T48"/>
  <c r="T49"/>
  <c r="T50"/>
  <c r="T51"/>
  <c r="T52"/>
  <c r="T53"/>
  <c r="T58"/>
  <c r="T59"/>
  <c r="T60"/>
  <c r="R47"/>
  <c r="R48"/>
  <c r="R49"/>
  <c r="R50"/>
  <c r="R51"/>
  <c r="R52"/>
  <c r="R53"/>
  <c r="R58"/>
  <c r="R59"/>
  <c r="R60"/>
  <c r="P47"/>
  <c r="P48"/>
  <c r="P49"/>
  <c r="P50"/>
  <c r="P51"/>
  <c r="P52"/>
  <c r="P53"/>
  <c r="P58"/>
  <c r="P59"/>
  <c r="N47"/>
  <c r="N48"/>
  <c r="N49"/>
  <c r="N50"/>
  <c r="N51"/>
  <c r="N52"/>
  <c r="N53"/>
  <c r="N58"/>
  <c r="N59"/>
  <c r="N60"/>
  <c r="L48"/>
  <c r="L49"/>
  <c r="L50"/>
  <c r="L51"/>
  <c r="L52"/>
  <c r="L53"/>
  <c r="L58"/>
  <c r="L59"/>
  <c r="L60"/>
  <c r="L47"/>
  <c r="J47"/>
  <c r="J48"/>
  <c r="J49"/>
  <c r="J50"/>
  <c r="J51"/>
  <c r="J52"/>
  <c r="J53"/>
  <c r="J58"/>
  <c r="J59"/>
  <c r="J60"/>
  <c r="H60"/>
  <c r="H47"/>
  <c r="H48"/>
  <c r="H49"/>
  <c r="H50"/>
  <c r="H51"/>
  <c r="H53"/>
  <c r="H58"/>
  <c r="H59"/>
  <c r="AZ47"/>
  <c r="AZ48"/>
  <c r="AZ49"/>
  <c r="AZ50"/>
  <c r="AZ51"/>
  <c r="AZ52"/>
  <c r="AZ53"/>
  <c r="AZ58"/>
  <c r="AZ59"/>
  <c r="AZ60"/>
  <c r="AZ46"/>
  <c r="T46"/>
  <c r="R46"/>
  <c r="P46"/>
  <c r="N46"/>
  <c r="L46"/>
  <c r="J46"/>
  <c r="H46"/>
  <c r="F47"/>
  <c r="F48"/>
  <c r="F49"/>
  <c r="F50"/>
  <c r="F51"/>
  <c r="F52"/>
  <c r="F53"/>
  <c r="F58"/>
  <c r="F59"/>
  <c r="F60"/>
  <c r="F46"/>
  <c r="AZ32"/>
  <c r="AZ33"/>
  <c r="AZ34"/>
  <c r="AZ36"/>
  <c r="AZ41"/>
  <c r="AZ42"/>
  <c r="AZ43"/>
  <c r="AZ44"/>
  <c r="T32"/>
  <c r="T33"/>
  <c r="T34"/>
  <c r="T36"/>
  <c r="T41"/>
  <c r="T42"/>
  <c r="T43"/>
  <c r="T44"/>
  <c r="R32"/>
  <c r="R33"/>
  <c r="R34"/>
  <c r="R36"/>
  <c r="R41"/>
  <c r="R42"/>
  <c r="R43"/>
  <c r="R44"/>
  <c r="P32"/>
  <c r="P33"/>
  <c r="P34"/>
  <c r="P36"/>
  <c r="P41"/>
  <c r="P42"/>
  <c r="P43"/>
  <c r="P44"/>
  <c r="N32"/>
  <c r="N33"/>
  <c r="N34"/>
  <c r="N36"/>
  <c r="N41"/>
  <c r="N42"/>
  <c r="N43"/>
  <c r="N44"/>
  <c r="L32"/>
  <c r="L33"/>
  <c r="L34"/>
  <c r="L36"/>
  <c r="L41"/>
  <c r="L42"/>
  <c r="L43"/>
  <c r="L44"/>
  <c r="J32"/>
  <c r="J33"/>
  <c r="J34"/>
  <c r="J36"/>
  <c r="J41"/>
  <c r="J42"/>
  <c r="J43"/>
  <c r="J44"/>
  <c r="H32"/>
  <c r="H33"/>
  <c r="H34"/>
  <c r="H36"/>
  <c r="H41"/>
  <c r="H42"/>
  <c r="H43"/>
  <c r="H44"/>
  <c r="F32"/>
  <c r="F33"/>
  <c r="F34"/>
  <c r="F36"/>
  <c r="F41"/>
  <c r="F42"/>
  <c r="F43"/>
  <c r="F44"/>
  <c r="T20"/>
  <c r="R20"/>
  <c r="P20"/>
  <c r="N20"/>
  <c r="L20"/>
  <c r="J20"/>
  <c r="H20"/>
  <c r="F20"/>
  <c r="T15"/>
  <c r="T16"/>
  <c r="T17"/>
  <c r="T18"/>
  <c r="T14"/>
  <c r="R15"/>
  <c r="R16"/>
  <c r="R17"/>
  <c r="R18"/>
  <c r="R14"/>
  <c r="P15"/>
  <c r="P16"/>
  <c r="P17"/>
  <c r="P18"/>
  <c r="P14"/>
  <c r="N15"/>
  <c r="N16"/>
  <c r="N17"/>
  <c r="N18"/>
  <c r="N14"/>
  <c r="L15"/>
  <c r="L16"/>
  <c r="L17"/>
  <c r="L18"/>
  <c r="L14"/>
  <c r="J15"/>
  <c r="J16"/>
  <c r="J17"/>
  <c r="J18"/>
  <c r="J14"/>
  <c r="H15"/>
  <c r="H16"/>
  <c r="H17"/>
  <c r="H18"/>
  <c r="H14"/>
  <c r="F16"/>
  <c r="F17"/>
  <c r="F18"/>
  <c r="F14"/>
  <c r="AZ7"/>
  <c r="AZ14"/>
  <c r="AZ15"/>
  <c r="AZ16"/>
  <c r="AZ17"/>
  <c r="AZ18"/>
  <c r="AZ19"/>
  <c r="AZ20"/>
  <c r="AZ25"/>
  <c r="AZ26"/>
  <c r="AZ27"/>
  <c r="AZ8"/>
  <c r="AZ9"/>
  <c r="AZ12"/>
  <c r="AZ13"/>
  <c r="AZ6"/>
  <c r="T7"/>
  <c r="T8"/>
  <c r="T9"/>
  <c r="T12"/>
  <c r="T13"/>
  <c r="T19"/>
  <c r="T25"/>
  <c r="T26"/>
  <c r="T27"/>
  <c r="T6"/>
  <c r="R7"/>
  <c r="R8"/>
  <c r="R9"/>
  <c r="R12"/>
  <c r="R13"/>
  <c r="R19"/>
  <c r="R25"/>
  <c r="R26"/>
  <c r="R27"/>
  <c r="R6"/>
  <c r="P7"/>
  <c r="P8"/>
  <c r="P9"/>
  <c r="P12"/>
  <c r="P13"/>
  <c r="P19"/>
  <c r="P25"/>
  <c r="P26"/>
  <c r="P27"/>
  <c r="P6"/>
  <c r="N7"/>
  <c r="N8"/>
  <c r="N9"/>
  <c r="N12"/>
  <c r="N13"/>
  <c r="N19"/>
  <c r="N25"/>
  <c r="N26"/>
  <c r="N27"/>
  <c r="N6"/>
  <c r="L7"/>
  <c r="L8"/>
  <c r="L9"/>
  <c r="L12"/>
  <c r="L13"/>
  <c r="L19"/>
  <c r="L25"/>
  <c r="L26"/>
  <c r="L27"/>
  <c r="L6"/>
  <c r="J7"/>
  <c r="J8"/>
  <c r="J9"/>
  <c r="J12"/>
  <c r="J13"/>
  <c r="J25"/>
  <c r="J26"/>
  <c r="J27"/>
  <c r="J6"/>
  <c r="H7"/>
  <c r="H8"/>
  <c r="H9"/>
  <c r="H12"/>
  <c r="H13"/>
  <c r="H19"/>
  <c r="H6"/>
  <c r="F12"/>
  <c r="F13"/>
  <c r="F7"/>
  <c r="F8"/>
  <c r="F9"/>
  <c r="F6"/>
  <c r="AY24"/>
  <c r="H24" s="1"/>
  <c r="S4"/>
  <c r="B104" s="1"/>
  <c r="C15" i="11" s="1"/>
  <c r="Q4" i="17"/>
  <c r="B103" s="1"/>
  <c r="C14" i="11" s="1"/>
  <c r="G37" i="5"/>
  <c r="G51"/>
  <c r="D41" i="4"/>
  <c r="E12" i="15"/>
  <c r="AY30" i="17"/>
  <c r="AK30" s="1"/>
  <c r="E7" i="18"/>
  <c r="AZ11" i="22" s="1"/>
  <c r="E17" i="18"/>
  <c r="AZ76" i="22" s="1"/>
  <c r="E44" i="18"/>
  <c r="AZ38" i="22" s="1"/>
  <c r="P65" i="17"/>
  <c r="F65" i="18"/>
  <c r="AZ54" i="22" s="1"/>
  <c r="AR22" l="1"/>
  <c r="M22"/>
  <c r="AD22"/>
  <c r="U22"/>
  <c r="BA22"/>
  <c r="AF22"/>
  <c r="Z22"/>
  <c r="AJ22"/>
  <c r="O22"/>
  <c r="AV22"/>
  <c r="I22"/>
  <c r="AP22"/>
  <c r="S22"/>
  <c r="X22"/>
  <c r="K22"/>
  <c r="AN22"/>
  <c r="Q22"/>
  <c r="AB22"/>
  <c r="AT22"/>
  <c r="AH22"/>
  <c r="G22"/>
  <c r="AL22"/>
  <c r="AX22"/>
  <c r="AR40"/>
  <c r="K40"/>
  <c r="Z40"/>
  <c r="AN40"/>
  <c r="G40"/>
  <c r="M40"/>
  <c r="BA40"/>
  <c r="AB40"/>
  <c r="AP40"/>
  <c r="I40"/>
  <c r="X40"/>
  <c r="S40"/>
  <c r="AV40"/>
  <c r="AL40"/>
  <c r="AD40"/>
  <c r="AX40"/>
  <c r="AF40"/>
  <c r="U40"/>
  <c r="AH40"/>
  <c r="O40"/>
  <c r="AT40"/>
  <c r="AJ40"/>
  <c r="Q40"/>
  <c r="AZ72"/>
  <c r="AZ35"/>
  <c r="AY72" i="17"/>
  <c r="AK72" s="1"/>
  <c r="AD76" i="22"/>
  <c r="AD80" s="1"/>
  <c r="AB76"/>
  <c r="AB80" s="1"/>
  <c r="AP76"/>
  <c r="AP80" s="1"/>
  <c r="I76"/>
  <c r="I80" s="1"/>
  <c r="X76"/>
  <c r="X80" s="1"/>
  <c r="AT76"/>
  <c r="AT80" s="1"/>
  <c r="AR76"/>
  <c r="AR80" s="1"/>
  <c r="S76"/>
  <c r="S80" s="1"/>
  <c r="Z76"/>
  <c r="Z80" s="1"/>
  <c r="AF76"/>
  <c r="AF80" s="1"/>
  <c r="M76"/>
  <c r="M80" s="1"/>
  <c r="BA76"/>
  <c r="BA80" s="1"/>
  <c r="K76"/>
  <c r="K80" s="1"/>
  <c r="Q76"/>
  <c r="Q80" s="1"/>
  <c r="O76"/>
  <c r="O80" s="1"/>
  <c r="AL76"/>
  <c r="AL80" s="1"/>
  <c r="AX76"/>
  <c r="AX80" s="1"/>
  <c r="AV76"/>
  <c r="AV80" s="1"/>
  <c r="G76"/>
  <c r="G80" s="1"/>
  <c r="AJ76"/>
  <c r="AJ80" s="1"/>
  <c r="AH76"/>
  <c r="AH80" s="1"/>
  <c r="AN76"/>
  <c r="AN80" s="1"/>
  <c r="U76"/>
  <c r="U80" s="1"/>
  <c r="BA31"/>
  <c r="AD31"/>
  <c r="G31"/>
  <c r="AN31"/>
  <c r="S31"/>
  <c r="AJ31"/>
  <c r="M31"/>
  <c r="AV31"/>
  <c r="X31"/>
  <c r="O31"/>
  <c r="AL31"/>
  <c r="AR31"/>
  <c r="Z31"/>
  <c r="AB31"/>
  <c r="AP31"/>
  <c r="I31"/>
  <c r="K31"/>
  <c r="Q31"/>
  <c r="U31"/>
  <c r="AF31"/>
  <c r="AX31"/>
  <c r="AT31"/>
  <c r="AH31"/>
  <c r="AR57"/>
  <c r="AN57"/>
  <c r="AD57"/>
  <c r="Q57"/>
  <c r="AX57"/>
  <c r="G57"/>
  <c r="AT57"/>
  <c r="AP57"/>
  <c r="AL57"/>
  <c r="X57"/>
  <c r="U57"/>
  <c r="O57"/>
  <c r="BA57"/>
  <c r="AH57"/>
  <c r="AF57"/>
  <c r="S57"/>
  <c r="Z57"/>
  <c r="AB57"/>
  <c r="AV57"/>
  <c r="AJ57"/>
  <c r="M57"/>
  <c r="I57"/>
  <c r="K57"/>
  <c r="G97" i="18"/>
  <c r="AR24" i="22"/>
  <c r="AD24"/>
  <c r="M24"/>
  <c r="U24"/>
  <c r="AT24"/>
  <c r="X24"/>
  <c r="BA24"/>
  <c r="I24"/>
  <c r="AP24"/>
  <c r="AB24"/>
  <c r="G24"/>
  <c r="AN24"/>
  <c r="Z24"/>
  <c r="K24"/>
  <c r="AV24"/>
  <c r="Q24"/>
  <c r="AJ24"/>
  <c r="AH24"/>
  <c r="AL24"/>
  <c r="O24"/>
  <c r="AX24"/>
  <c r="AF24"/>
  <c r="S24"/>
  <c r="T65" i="17"/>
  <c r="AZ88"/>
  <c r="C14" i="2" s="1"/>
  <c r="E28" i="18"/>
  <c r="AZ23" i="22" s="1"/>
  <c r="AV37"/>
  <c r="AH37"/>
  <c r="O37"/>
  <c r="AX37"/>
  <c r="AB37"/>
  <c r="K37"/>
  <c r="AR37"/>
  <c r="X37"/>
  <c r="G37"/>
  <c r="AL37"/>
  <c r="S37"/>
  <c r="I37"/>
  <c r="Z37"/>
  <c r="AT37"/>
  <c r="Q37"/>
  <c r="AJ37"/>
  <c r="AP37"/>
  <c r="AN37"/>
  <c r="M37"/>
  <c r="BA37"/>
  <c r="U37"/>
  <c r="AD37"/>
  <c r="AF37"/>
  <c r="F59" i="18"/>
  <c r="F60" s="1"/>
  <c r="F75"/>
  <c r="AZ56" i="22" s="1"/>
  <c r="AZ82"/>
  <c r="AZ30"/>
  <c r="AY76" i="17"/>
  <c r="H76" s="1"/>
  <c r="H80" s="1"/>
  <c r="AR54" i="22"/>
  <c r="AF54"/>
  <c r="X54"/>
  <c r="AV54"/>
  <c r="O54"/>
  <c r="AN54"/>
  <c r="G54"/>
  <c r="AL54"/>
  <c r="AT54"/>
  <c r="AH54"/>
  <c r="M54"/>
  <c r="BA54"/>
  <c r="Z54"/>
  <c r="AJ54"/>
  <c r="AP54"/>
  <c r="U54"/>
  <c r="I54"/>
  <c r="AX54"/>
  <c r="S54"/>
  <c r="AD54"/>
  <c r="Q54"/>
  <c r="AB54"/>
  <c r="K54"/>
  <c r="BA38"/>
  <c r="AX38"/>
  <c r="AH38"/>
  <c r="Q38"/>
  <c r="AT38"/>
  <c r="AD38"/>
  <c r="M38"/>
  <c r="AP38"/>
  <c r="Z38"/>
  <c r="I38"/>
  <c r="AL38"/>
  <c r="U38"/>
  <c r="O38"/>
  <c r="AF38"/>
  <c r="AV38"/>
  <c r="G38"/>
  <c r="X38"/>
  <c r="AN38"/>
  <c r="AB38"/>
  <c r="AJ38"/>
  <c r="K38"/>
  <c r="AR38"/>
  <c r="S38"/>
  <c r="AR11"/>
  <c r="X11"/>
  <c r="BA11"/>
  <c r="O11"/>
  <c r="U11"/>
  <c r="AH11"/>
  <c r="AB11"/>
  <c r="AN11"/>
  <c r="AD11"/>
  <c r="AV11"/>
  <c r="Q11"/>
  <c r="AX11"/>
  <c r="K11"/>
  <c r="G11"/>
  <c r="AF11"/>
  <c r="M11"/>
  <c r="I11"/>
  <c r="S11"/>
  <c r="AT11"/>
  <c r="AL11"/>
  <c r="Z11"/>
  <c r="AJ11"/>
  <c r="AP11"/>
  <c r="AR39"/>
  <c r="AL39"/>
  <c r="M39"/>
  <c r="AD39"/>
  <c r="G39"/>
  <c r="AT39"/>
  <c r="X39"/>
  <c r="AN39"/>
  <c r="U39"/>
  <c r="AF39"/>
  <c r="Q39"/>
  <c r="AX39"/>
  <c r="BA39"/>
  <c r="AH39"/>
  <c r="AJ39"/>
  <c r="O39"/>
  <c r="AP39"/>
  <c r="K39"/>
  <c r="AV39"/>
  <c r="I39"/>
  <c r="S39"/>
  <c r="Z39"/>
  <c r="AB39"/>
  <c r="AR10"/>
  <c r="AX10"/>
  <c r="I10"/>
  <c r="AD10"/>
  <c r="AN10"/>
  <c r="Q10"/>
  <c r="X10"/>
  <c r="AP10"/>
  <c r="Z10"/>
  <c r="AJ10"/>
  <c r="AT10"/>
  <c r="U10"/>
  <c r="G10"/>
  <c r="AV10"/>
  <c r="S10"/>
  <c r="AF10"/>
  <c r="AL10"/>
  <c r="AB10"/>
  <c r="BA10"/>
  <c r="M10"/>
  <c r="AH10"/>
  <c r="K10"/>
  <c r="O10"/>
  <c r="AY57" i="17"/>
  <c r="AQ57" s="1"/>
  <c r="AY38"/>
  <c r="F38" s="1"/>
  <c r="AZ24"/>
  <c r="C8" i="11"/>
  <c r="C30" s="1"/>
  <c r="B119" i="17"/>
  <c r="AY22"/>
  <c r="AI22" s="1"/>
  <c r="P88"/>
  <c r="G88" i="18"/>
  <c r="G89" s="1"/>
  <c r="AZ70" i="22" s="1"/>
  <c r="J24" i="17"/>
  <c r="AK24"/>
  <c r="AA24"/>
  <c r="AY54"/>
  <c r="AO54" s="1"/>
  <c r="AY11"/>
  <c r="T11" s="1"/>
  <c r="AY40"/>
  <c r="AM40" s="1"/>
  <c r="AY56"/>
  <c r="AW56" s="1"/>
  <c r="J65"/>
  <c r="R65"/>
  <c r="L65"/>
  <c r="AY82"/>
  <c r="W82" s="1"/>
  <c r="W85" s="1"/>
  <c r="F70" i="18"/>
  <c r="AZ55" i="22" s="1"/>
  <c r="R91" i="17"/>
  <c r="N10"/>
  <c r="AK10"/>
  <c r="L91"/>
  <c r="H91"/>
  <c r="F91"/>
  <c r="L88"/>
  <c r="J88"/>
  <c r="R88"/>
  <c r="N88"/>
  <c r="T91"/>
  <c r="T88"/>
  <c r="F68"/>
  <c r="E22" i="25"/>
  <c r="AZ68" i="17"/>
  <c r="AZ65"/>
  <c r="AZ91"/>
  <c r="C15" i="2" s="1"/>
  <c r="L10" i="17"/>
  <c r="N65"/>
  <c r="N91"/>
  <c r="T24"/>
  <c r="H65"/>
  <c r="H68"/>
  <c r="J10"/>
  <c r="P10"/>
  <c r="H10"/>
  <c r="F10"/>
  <c r="R10"/>
  <c r="T10"/>
  <c r="AU30"/>
  <c r="AM30"/>
  <c r="AE30"/>
  <c r="W30"/>
  <c r="AO30"/>
  <c r="AC30"/>
  <c r="AS30"/>
  <c r="AI30"/>
  <c r="Y30"/>
  <c r="AG30"/>
  <c r="AW30"/>
  <c r="AA30"/>
  <c r="AQ30"/>
  <c r="AE40"/>
  <c r="W40"/>
  <c r="AW40"/>
  <c r="AI40"/>
  <c r="AS40"/>
  <c r="AC40"/>
  <c r="AM38"/>
  <c r="W38"/>
  <c r="AO38"/>
  <c r="AQ38"/>
  <c r="AC56"/>
  <c r="AU24"/>
  <c r="AM24"/>
  <c r="AE24"/>
  <c r="W24"/>
  <c r="AQ24"/>
  <c r="AG24"/>
  <c r="AW24"/>
  <c r="AS24"/>
  <c r="Y24"/>
  <c r="AO24"/>
  <c r="AI24"/>
  <c r="AC24"/>
  <c r="AU82"/>
  <c r="AU85" s="1"/>
  <c r="AG82"/>
  <c r="AG85" s="1"/>
  <c r="AW22"/>
  <c r="Y72"/>
  <c r="R30"/>
  <c r="F76"/>
  <c r="F80" s="1"/>
  <c r="L40"/>
  <c r="AA57"/>
  <c r="AW10"/>
  <c r="AO10"/>
  <c r="AG10"/>
  <c r="Y10"/>
  <c r="AS10"/>
  <c r="AC10"/>
  <c r="AI10"/>
  <c r="AE10"/>
  <c r="AQ10"/>
  <c r="AA10"/>
  <c r="AM10"/>
  <c r="W10"/>
  <c r="AU10"/>
  <c r="AY71"/>
  <c r="AK71" s="1"/>
  <c r="F30"/>
  <c r="N30"/>
  <c r="AZ30"/>
  <c r="J30"/>
  <c r="T30"/>
  <c r="P30"/>
  <c r="L30"/>
  <c r="H30"/>
  <c r="AY37"/>
  <c r="AK37" s="1"/>
  <c r="J22"/>
  <c r="P22"/>
  <c r="T40"/>
  <c r="P40"/>
  <c r="AY35"/>
  <c r="AK35" s="1"/>
  <c r="N56"/>
  <c r="AY39"/>
  <c r="AK39" s="1"/>
  <c r="AY55"/>
  <c r="AK55" s="1"/>
  <c r="AZ40"/>
  <c r="R56"/>
  <c r="AY31"/>
  <c r="AK31" s="1"/>
  <c r="AZ38"/>
  <c r="R38"/>
  <c r="L54"/>
  <c r="E14" i="18"/>
  <c r="AZ21" i="22" s="1"/>
  <c r="E24" i="25"/>
  <c r="F65" i="17"/>
  <c r="P91"/>
  <c r="F104" i="18"/>
  <c r="F105" s="1"/>
  <c r="F112"/>
  <c r="L24" i="17"/>
  <c r="F24"/>
  <c r="P24"/>
  <c r="R24"/>
  <c r="N24"/>
  <c r="H38" l="1"/>
  <c r="N40"/>
  <c r="N22"/>
  <c r="L38"/>
  <c r="AW76"/>
  <c r="AW80" s="1"/>
  <c r="AU22"/>
  <c r="AI38"/>
  <c r="Y40"/>
  <c r="AO40"/>
  <c r="AQ40"/>
  <c r="AU40"/>
  <c r="AA72"/>
  <c r="J38"/>
  <c r="H40"/>
  <c r="F40"/>
  <c r="AC57"/>
  <c r="AW38"/>
  <c r="R40"/>
  <c r="AA40"/>
  <c r="AG40"/>
  <c r="P56"/>
  <c r="R72"/>
  <c r="AI57"/>
  <c r="AG57"/>
  <c r="J76"/>
  <c r="J80" s="1"/>
  <c r="AU76"/>
  <c r="AU80" s="1"/>
  <c r="AC76"/>
  <c r="AC80" s="1"/>
  <c r="W72"/>
  <c r="AC82"/>
  <c r="AC85" s="1"/>
  <c r="AE82"/>
  <c r="AE85" s="1"/>
  <c r="AS56"/>
  <c r="L76"/>
  <c r="L80" s="1"/>
  <c r="T72"/>
  <c r="AZ72"/>
  <c r="AM57"/>
  <c r="AG76"/>
  <c r="AG80" s="1"/>
  <c r="AS72"/>
  <c r="AS82"/>
  <c r="AS85" s="1"/>
  <c r="AO56"/>
  <c r="R76"/>
  <c r="R80" s="1"/>
  <c r="L82"/>
  <c r="L85" s="1"/>
  <c r="F56"/>
  <c r="AO76"/>
  <c r="AO80" s="1"/>
  <c r="AG72"/>
  <c r="AA82"/>
  <c r="AA85" s="1"/>
  <c r="AA56"/>
  <c r="AZ56"/>
  <c r="AU57"/>
  <c r="AM76"/>
  <c r="AM80" s="1"/>
  <c r="AE72"/>
  <c r="AU72"/>
  <c r="Y82"/>
  <c r="Y85" s="1"/>
  <c r="AQ56"/>
  <c r="Y56"/>
  <c r="AG11"/>
  <c r="W54"/>
  <c r="AZ29" i="22"/>
  <c r="AY29" i="17"/>
  <c r="AV23" i="22"/>
  <c r="AH23"/>
  <c r="O23"/>
  <c r="G23"/>
  <c r="X23"/>
  <c r="AJ23"/>
  <c r="S23"/>
  <c r="AP23"/>
  <c r="AF23"/>
  <c r="Q23"/>
  <c r="AL23"/>
  <c r="U23"/>
  <c r="Z23"/>
  <c r="M23"/>
  <c r="AN23"/>
  <c r="AT23"/>
  <c r="K23"/>
  <c r="AD23"/>
  <c r="AB23"/>
  <c r="AB28" s="1"/>
  <c r="BA23"/>
  <c r="I23"/>
  <c r="AR23"/>
  <c r="AR28" s="1"/>
  <c r="AX23"/>
  <c r="AX28" s="1"/>
  <c r="J82" i="17"/>
  <c r="J85" s="1"/>
  <c r="AR21" i="22"/>
  <c r="AT21"/>
  <c r="X21"/>
  <c r="X28" s="1"/>
  <c r="AL21"/>
  <c r="M21"/>
  <c r="G21"/>
  <c r="AD21"/>
  <c r="BA21"/>
  <c r="BA28" s="1"/>
  <c r="U21"/>
  <c r="AN21"/>
  <c r="AV21"/>
  <c r="AV28" s="1"/>
  <c r="Q21"/>
  <c r="Q28" s="1"/>
  <c r="AX21"/>
  <c r="AB21"/>
  <c r="O21"/>
  <c r="O28" s="1"/>
  <c r="AH21"/>
  <c r="K21"/>
  <c r="I21"/>
  <c r="AJ21"/>
  <c r="AJ28" s="1"/>
  <c r="Z21"/>
  <c r="AP21"/>
  <c r="AF21"/>
  <c r="AF28" s="1"/>
  <c r="S21"/>
  <c r="S28" s="1"/>
  <c r="AY23" i="17"/>
  <c r="AK23" s="1"/>
  <c r="N38"/>
  <c r="N72"/>
  <c r="T56"/>
  <c r="L56"/>
  <c r="L72"/>
  <c r="H72"/>
  <c r="P72"/>
  <c r="AW57"/>
  <c r="AE57"/>
  <c r="W57"/>
  <c r="AS57"/>
  <c r="T76"/>
  <c r="T80" s="1"/>
  <c r="AA76"/>
  <c r="AA80" s="1"/>
  <c r="AI76"/>
  <c r="AI80" s="1"/>
  <c r="W76"/>
  <c r="W80" s="1"/>
  <c r="AS76"/>
  <c r="AS80" s="1"/>
  <c r="AQ72"/>
  <c r="AM72"/>
  <c r="AC72"/>
  <c r="AQ82"/>
  <c r="AQ85" s="1"/>
  <c r="AI82"/>
  <c r="AI85" s="1"/>
  <c r="AM82"/>
  <c r="AM85" s="1"/>
  <c r="AU56"/>
  <c r="W56"/>
  <c r="AG56"/>
  <c r="AC38"/>
  <c r="AG38"/>
  <c r="AS38"/>
  <c r="AU38"/>
  <c r="AS11"/>
  <c r="AU54"/>
  <c r="L11"/>
  <c r="P76"/>
  <c r="P80" s="1"/>
  <c r="U55" i="22"/>
  <c r="AL55"/>
  <c r="AD55"/>
  <c r="M55"/>
  <c r="BA55"/>
  <c r="S55"/>
  <c r="AH55"/>
  <c r="AV55"/>
  <c r="O55"/>
  <c r="AJ55"/>
  <c r="AX55"/>
  <c r="Q55"/>
  <c r="AF55"/>
  <c r="K55"/>
  <c r="AN55"/>
  <c r="AT55"/>
  <c r="AP55"/>
  <c r="X55"/>
  <c r="AR55"/>
  <c r="Z55"/>
  <c r="G55"/>
  <c r="AB55"/>
  <c r="I55"/>
  <c r="N76" i="17"/>
  <c r="N80" s="1"/>
  <c r="AV70" i="22"/>
  <c r="AR70"/>
  <c r="AH70"/>
  <c r="U70"/>
  <c r="M70"/>
  <c r="AJ70"/>
  <c r="AB70"/>
  <c r="S70"/>
  <c r="O70"/>
  <c r="I70"/>
  <c r="AX70"/>
  <c r="AP70"/>
  <c r="AL70"/>
  <c r="AD70"/>
  <c r="X70"/>
  <c r="G70"/>
  <c r="BA70"/>
  <c r="AF70"/>
  <c r="Z70"/>
  <c r="AN70"/>
  <c r="AT70"/>
  <c r="Q70"/>
  <c r="K70"/>
  <c r="AK76" i="17"/>
  <c r="AK80" s="1"/>
  <c r="I28" i="22"/>
  <c r="AR30"/>
  <c r="U30"/>
  <c r="AL30"/>
  <c r="AF30"/>
  <c r="AT30"/>
  <c r="Z30"/>
  <c r="S30"/>
  <c r="BA30"/>
  <c r="AD30"/>
  <c r="O30"/>
  <c r="AV30"/>
  <c r="I30"/>
  <c r="AP30"/>
  <c r="AJ30"/>
  <c r="AH30"/>
  <c r="AB30"/>
  <c r="M30"/>
  <c r="G30"/>
  <c r="AX30"/>
  <c r="X30"/>
  <c r="AN30"/>
  <c r="Q30"/>
  <c r="K30"/>
  <c r="AL35"/>
  <c r="AT35"/>
  <c r="AD35"/>
  <c r="M35"/>
  <c r="AJ35"/>
  <c r="AX35"/>
  <c r="Q35"/>
  <c r="AF35"/>
  <c r="U35"/>
  <c r="S35"/>
  <c r="AH35"/>
  <c r="AV35"/>
  <c r="O35"/>
  <c r="BA35"/>
  <c r="AP35"/>
  <c r="X35"/>
  <c r="AR35"/>
  <c r="Z35"/>
  <c r="G35"/>
  <c r="AB35"/>
  <c r="I35"/>
  <c r="K35"/>
  <c r="AN35"/>
  <c r="AI11" i="17"/>
  <c r="K28" i="22"/>
  <c r="AR82"/>
  <c r="AR85" s="1"/>
  <c r="M82"/>
  <c r="M85" s="1"/>
  <c r="AT82"/>
  <c r="AT85" s="1"/>
  <c r="AL82"/>
  <c r="AL85" s="1"/>
  <c r="X82"/>
  <c r="X85" s="1"/>
  <c r="G82"/>
  <c r="G85" s="1"/>
  <c r="BA82"/>
  <c r="BA85" s="1"/>
  <c r="O82"/>
  <c r="O85" s="1"/>
  <c r="AD82"/>
  <c r="AD85" s="1"/>
  <c r="AV82"/>
  <c r="AV85" s="1"/>
  <c r="AN82"/>
  <c r="AN85" s="1"/>
  <c r="Z82"/>
  <c r="Z85" s="1"/>
  <c r="S82"/>
  <c r="S85" s="1"/>
  <c r="AF82"/>
  <c r="AF85" s="1"/>
  <c r="AB82"/>
  <c r="AB85" s="1"/>
  <c r="I82"/>
  <c r="I85" s="1"/>
  <c r="AP82"/>
  <c r="AP85" s="1"/>
  <c r="AJ82"/>
  <c r="AJ85" s="1"/>
  <c r="U82"/>
  <c r="U85" s="1"/>
  <c r="Q82"/>
  <c r="Q85" s="1"/>
  <c r="AX82"/>
  <c r="AX85" s="1"/>
  <c r="K82"/>
  <c r="K85" s="1"/>
  <c r="AH82"/>
  <c r="AH85" s="1"/>
  <c r="AR72"/>
  <c r="AD72"/>
  <c r="AF72"/>
  <c r="AN72"/>
  <c r="BA72"/>
  <c r="U72"/>
  <c r="U75" s="1"/>
  <c r="AL72"/>
  <c r="I72"/>
  <c r="AP72"/>
  <c r="S72"/>
  <c r="G72"/>
  <c r="X72"/>
  <c r="M72"/>
  <c r="O72"/>
  <c r="AX72"/>
  <c r="AT72"/>
  <c r="AV72"/>
  <c r="Z72"/>
  <c r="AJ72"/>
  <c r="AH72"/>
  <c r="AH75" s="1"/>
  <c r="K72"/>
  <c r="Q72"/>
  <c r="AB72"/>
  <c r="F54" i="17"/>
  <c r="T38"/>
  <c r="H56"/>
  <c r="F72"/>
  <c r="AO57"/>
  <c r="Y57"/>
  <c r="AZ76"/>
  <c r="AZ80" s="1"/>
  <c r="AE76"/>
  <c r="AE80" s="1"/>
  <c r="Y76"/>
  <c r="Y80" s="1"/>
  <c r="AQ76"/>
  <c r="AQ80" s="1"/>
  <c r="AO72"/>
  <c r="AW72"/>
  <c r="AI72"/>
  <c r="AO82"/>
  <c r="AO85" s="1"/>
  <c r="AW82"/>
  <c r="AW85" s="1"/>
  <c r="AI56"/>
  <c r="AE56"/>
  <c r="AM56"/>
  <c r="AA38"/>
  <c r="Y38"/>
  <c r="AE38"/>
  <c r="AU11"/>
  <c r="AG54"/>
  <c r="J72"/>
  <c r="AH28" i="22"/>
  <c r="Z28"/>
  <c r="AT56"/>
  <c r="AL56"/>
  <c r="AD56"/>
  <c r="U56"/>
  <c r="M56"/>
  <c r="M61" s="1"/>
  <c r="AR56"/>
  <c r="AJ56"/>
  <c r="AJ61" s="1"/>
  <c r="AB56"/>
  <c r="S56"/>
  <c r="K56"/>
  <c r="AX56"/>
  <c r="AX61" s="1"/>
  <c r="AP56"/>
  <c r="AH56"/>
  <c r="Z56"/>
  <c r="Z61" s="1"/>
  <c r="Q56"/>
  <c r="Q61" s="1"/>
  <c r="I56"/>
  <c r="AV56"/>
  <c r="AN56"/>
  <c r="AF56"/>
  <c r="X56"/>
  <c r="O56"/>
  <c r="G56"/>
  <c r="BA56"/>
  <c r="AA23" i="17"/>
  <c r="L22"/>
  <c r="AA22"/>
  <c r="AK22"/>
  <c r="T22"/>
  <c r="H54"/>
  <c r="R22"/>
  <c r="W22"/>
  <c r="Y22"/>
  <c r="AC22"/>
  <c r="AA11"/>
  <c r="W11"/>
  <c r="AO11"/>
  <c r="N11"/>
  <c r="AA54"/>
  <c r="AE54"/>
  <c r="R11"/>
  <c r="P38"/>
  <c r="AK38"/>
  <c r="F11"/>
  <c r="AK11"/>
  <c r="P11"/>
  <c r="J11"/>
  <c r="H11"/>
  <c r="J54"/>
  <c r="AK54"/>
  <c r="P54"/>
  <c r="T54"/>
  <c r="AZ22"/>
  <c r="H22"/>
  <c r="F22"/>
  <c r="AM22"/>
  <c r="AG22"/>
  <c r="AS22"/>
  <c r="AQ11"/>
  <c r="AM11"/>
  <c r="AW11"/>
  <c r="AI54"/>
  <c r="AC54"/>
  <c r="AQ54"/>
  <c r="AW54"/>
  <c r="J56"/>
  <c r="AK56"/>
  <c r="AY70"/>
  <c r="AZ54"/>
  <c r="AQ22"/>
  <c r="AE22"/>
  <c r="AO22"/>
  <c r="AE11"/>
  <c r="Y11"/>
  <c r="AC11"/>
  <c r="R54"/>
  <c r="AM54"/>
  <c r="AS54"/>
  <c r="Y54"/>
  <c r="N54"/>
  <c r="AZ11"/>
  <c r="AK82"/>
  <c r="AK85" s="1"/>
  <c r="T82"/>
  <c r="T85" s="1"/>
  <c r="H82"/>
  <c r="H85" s="1"/>
  <c r="N82"/>
  <c r="N85" s="1"/>
  <c r="P82"/>
  <c r="P85" s="1"/>
  <c r="R82"/>
  <c r="R85" s="1"/>
  <c r="F82"/>
  <c r="F85" s="1"/>
  <c r="AZ82"/>
  <c r="AZ85" s="1"/>
  <c r="C13" i="2" s="1"/>
  <c r="J40" i="17"/>
  <c r="AK40"/>
  <c r="AK57"/>
  <c r="R57"/>
  <c r="N57"/>
  <c r="AZ57"/>
  <c r="J57"/>
  <c r="T57"/>
  <c r="H57"/>
  <c r="L57"/>
  <c r="F57"/>
  <c r="P57"/>
  <c r="AS55"/>
  <c r="AC55"/>
  <c r="AU55"/>
  <c r="AI55"/>
  <c r="AI61" s="1"/>
  <c r="Y55"/>
  <c r="AM55"/>
  <c r="W55"/>
  <c r="AQ55"/>
  <c r="AE55"/>
  <c r="AA55"/>
  <c r="AO55"/>
  <c r="AG55"/>
  <c r="AG61" s="1"/>
  <c r="AW55"/>
  <c r="AQ35"/>
  <c r="AS35"/>
  <c r="AI35"/>
  <c r="AA35"/>
  <c r="AO35"/>
  <c r="AE35"/>
  <c r="AW35"/>
  <c r="Y35"/>
  <c r="AG35"/>
  <c r="AU35"/>
  <c r="W35"/>
  <c r="AM35"/>
  <c r="AC35"/>
  <c r="AO23"/>
  <c r="Y23"/>
  <c r="AM23"/>
  <c r="AU23"/>
  <c r="AQ31"/>
  <c r="AI31"/>
  <c r="AA31"/>
  <c r="AS31"/>
  <c r="AG31"/>
  <c r="W31"/>
  <c r="AW31"/>
  <c r="AM31"/>
  <c r="AC31"/>
  <c r="AE31"/>
  <c r="AU31"/>
  <c r="AO31"/>
  <c r="Y31"/>
  <c r="AW71"/>
  <c r="AO71"/>
  <c r="AG71"/>
  <c r="Y71"/>
  <c r="AQ71"/>
  <c r="AE71"/>
  <c r="W71"/>
  <c r="AU71"/>
  <c r="AI71"/>
  <c r="AS71"/>
  <c r="AC71"/>
  <c r="AM71"/>
  <c r="AA71"/>
  <c r="AQ39"/>
  <c r="AI39"/>
  <c r="AA39"/>
  <c r="AW39"/>
  <c r="AM39"/>
  <c r="AC39"/>
  <c r="AU39"/>
  <c r="AG39"/>
  <c r="AO39"/>
  <c r="Y39"/>
  <c r="AS39"/>
  <c r="AE39"/>
  <c r="W39"/>
  <c r="AQ37"/>
  <c r="AI37"/>
  <c r="AA37"/>
  <c r="AO37"/>
  <c r="AE37"/>
  <c r="AU37"/>
  <c r="AG37"/>
  <c r="AM37"/>
  <c r="Y37"/>
  <c r="AS37"/>
  <c r="AC37"/>
  <c r="AW37"/>
  <c r="W37"/>
  <c r="N31"/>
  <c r="R31"/>
  <c r="T31"/>
  <c r="P31"/>
  <c r="F31"/>
  <c r="J31"/>
  <c r="L31"/>
  <c r="H31"/>
  <c r="AZ31"/>
  <c r="T55"/>
  <c r="R55"/>
  <c r="P55"/>
  <c r="AZ55"/>
  <c r="F55"/>
  <c r="J55"/>
  <c r="N55"/>
  <c r="L55"/>
  <c r="H55"/>
  <c r="H61" s="1"/>
  <c r="AZ35"/>
  <c r="L35"/>
  <c r="N35"/>
  <c r="P35"/>
  <c r="T35"/>
  <c r="F35"/>
  <c r="J35"/>
  <c r="R35"/>
  <c r="H35"/>
  <c r="AY21"/>
  <c r="H37"/>
  <c r="R37"/>
  <c r="P37"/>
  <c r="J37"/>
  <c r="F37"/>
  <c r="T37"/>
  <c r="AZ37"/>
  <c r="L37"/>
  <c r="N37"/>
  <c r="H23"/>
  <c r="L23"/>
  <c r="R39"/>
  <c r="AZ39"/>
  <c r="F39"/>
  <c r="J39"/>
  <c r="L39"/>
  <c r="N39"/>
  <c r="H39"/>
  <c r="P39"/>
  <c r="T39"/>
  <c r="L71"/>
  <c r="N71"/>
  <c r="T71"/>
  <c r="J71"/>
  <c r="P71"/>
  <c r="F71"/>
  <c r="R71"/>
  <c r="AZ71"/>
  <c r="H71"/>
  <c r="N61" l="1"/>
  <c r="N23"/>
  <c r="AZ61"/>
  <c r="AC23"/>
  <c r="AH61" i="22"/>
  <c r="Z75"/>
  <c r="AP28"/>
  <c r="AQ61" i="17"/>
  <c r="J23"/>
  <c r="R23"/>
  <c r="AE23"/>
  <c r="G28" i="22"/>
  <c r="AT28"/>
  <c r="AO61" i="17"/>
  <c r="AU61"/>
  <c r="AB61" i="22"/>
  <c r="AL28"/>
  <c r="S61"/>
  <c r="Q75"/>
  <c r="P61" i="17"/>
  <c r="Y61"/>
  <c r="K61" i="22"/>
  <c r="AL61"/>
  <c r="AN28"/>
  <c r="AD28"/>
  <c r="M28"/>
  <c r="AM61" i="17"/>
  <c r="BA75" i="22"/>
  <c r="AL75"/>
  <c r="AX75"/>
  <c r="AV75"/>
  <c r="I61"/>
  <c r="AP61"/>
  <c r="AF61"/>
  <c r="O61"/>
  <c r="BA61"/>
  <c r="AD61"/>
  <c r="U61"/>
  <c r="U28"/>
  <c r="X75"/>
  <c r="AR61"/>
  <c r="AN61"/>
  <c r="AZ23" i="17"/>
  <c r="P23"/>
  <c r="L61"/>
  <c r="W23"/>
  <c r="AI23"/>
  <c r="AG23"/>
  <c r="AW61"/>
  <c r="AE61"/>
  <c r="AS61"/>
  <c r="AB75" i="22"/>
  <c r="AF75"/>
  <c r="AD75"/>
  <c r="I75"/>
  <c r="AJ75"/>
  <c r="AR75"/>
  <c r="X61"/>
  <c r="AT75"/>
  <c r="O75"/>
  <c r="G61"/>
  <c r="P29" i="17"/>
  <c r="P45" s="1"/>
  <c r="P69" s="1"/>
  <c r="AK29"/>
  <c r="T29"/>
  <c r="AI29"/>
  <c r="AI45" s="1"/>
  <c r="AI69" s="1"/>
  <c r="AO29"/>
  <c r="AO45" s="1"/>
  <c r="AO69" s="1"/>
  <c r="AG29"/>
  <c r="R29"/>
  <c r="R45" s="1"/>
  <c r="AA29"/>
  <c r="AA45" s="1"/>
  <c r="AA69" s="1"/>
  <c r="AE29"/>
  <c r="AE45" s="1"/>
  <c r="AE69" s="1"/>
  <c r="AW29"/>
  <c r="AZ29"/>
  <c r="F29"/>
  <c r="F45" s="1"/>
  <c r="F69" s="1"/>
  <c r="N29"/>
  <c r="N45" s="1"/>
  <c r="AU29"/>
  <c r="AS29"/>
  <c r="AS45" s="1"/>
  <c r="AS69" s="1"/>
  <c r="AC29"/>
  <c r="AC45" s="1"/>
  <c r="L29"/>
  <c r="L45" s="1"/>
  <c r="H29"/>
  <c r="J29"/>
  <c r="J45" s="1"/>
  <c r="J69" s="1"/>
  <c r="AQ29"/>
  <c r="AQ45" s="1"/>
  <c r="AQ69" s="1"/>
  <c r="Y29"/>
  <c r="Y45" s="1"/>
  <c r="W29"/>
  <c r="AM29"/>
  <c r="AM45" s="1"/>
  <c r="AM69" s="1"/>
  <c r="F23"/>
  <c r="T23"/>
  <c r="J61"/>
  <c r="AQ23"/>
  <c r="AS23"/>
  <c r="AW23"/>
  <c r="W61"/>
  <c r="K75" i="22"/>
  <c r="M75"/>
  <c r="AN75"/>
  <c r="G75"/>
  <c r="AP75"/>
  <c r="S75"/>
  <c r="AT61"/>
  <c r="AV61"/>
  <c r="AR29"/>
  <c r="AR45" s="1"/>
  <c r="AN29"/>
  <c r="AN45" s="1"/>
  <c r="G29"/>
  <c r="G45" s="1"/>
  <c r="X29"/>
  <c r="X45" s="1"/>
  <c r="AF29"/>
  <c r="AF45" s="1"/>
  <c r="O29"/>
  <c r="O45" s="1"/>
  <c r="O69" s="1"/>
  <c r="AV29"/>
  <c r="AV45" s="1"/>
  <c r="AL29"/>
  <c r="AL45" s="1"/>
  <c r="AL69" s="1"/>
  <c r="Q29"/>
  <c r="Q45" s="1"/>
  <c r="Q69" s="1"/>
  <c r="Q92" s="1"/>
  <c r="C102" s="1"/>
  <c r="AX29"/>
  <c r="AX45" s="1"/>
  <c r="AX69" s="1"/>
  <c r="AB29"/>
  <c r="AB45" s="1"/>
  <c r="AB69" s="1"/>
  <c r="AB92" s="1"/>
  <c r="C107" s="1"/>
  <c r="U29"/>
  <c r="U45" s="1"/>
  <c r="BA29"/>
  <c r="BA45" s="1"/>
  <c r="BA69" s="1"/>
  <c r="BA92" s="1"/>
  <c r="AH29"/>
  <c r="AH45" s="1"/>
  <c r="AH69" s="1"/>
  <c r="AH92" s="1"/>
  <c r="C110" s="1"/>
  <c r="K29"/>
  <c r="K45" s="1"/>
  <c r="K69" s="1"/>
  <c r="K92" s="1"/>
  <c r="C99" s="1"/>
  <c r="AP29"/>
  <c r="AP45" s="1"/>
  <c r="M29"/>
  <c r="M45" s="1"/>
  <c r="M69" s="1"/>
  <c r="S29"/>
  <c r="S45" s="1"/>
  <c r="AD29"/>
  <c r="AD45" s="1"/>
  <c r="I29"/>
  <c r="I45" s="1"/>
  <c r="I69" s="1"/>
  <c r="I92" s="1"/>
  <c r="C98" s="1"/>
  <c r="AJ29"/>
  <c r="AJ45" s="1"/>
  <c r="AJ69" s="1"/>
  <c r="AJ92" s="1"/>
  <c r="C111" s="1"/>
  <c r="AT29"/>
  <c r="AT45" s="1"/>
  <c r="Z29"/>
  <c r="Z45" s="1"/>
  <c r="Z69" s="1"/>
  <c r="Z92" s="1"/>
  <c r="C106" s="1"/>
  <c r="AK61" i="17"/>
  <c r="AK45"/>
  <c r="AK21"/>
  <c r="AK28" s="1"/>
  <c r="AA21"/>
  <c r="AA28" s="1"/>
  <c r="F61"/>
  <c r="T61"/>
  <c r="R61"/>
  <c r="AK70"/>
  <c r="AK75" s="1"/>
  <c r="L70"/>
  <c r="L75" s="1"/>
  <c r="AS70"/>
  <c r="AS75" s="1"/>
  <c r="AA70"/>
  <c r="AA75" s="1"/>
  <c r="AG70"/>
  <c r="AG75" s="1"/>
  <c r="Y70"/>
  <c r="Y75" s="1"/>
  <c r="AC70"/>
  <c r="AI70"/>
  <c r="AI75" s="1"/>
  <c r="AQ70"/>
  <c r="AQ75" s="1"/>
  <c r="N70"/>
  <c r="N75" s="1"/>
  <c r="AM70"/>
  <c r="AM75" s="1"/>
  <c r="AO70"/>
  <c r="AO75" s="1"/>
  <c r="T70"/>
  <c r="T75" s="1"/>
  <c r="AW70"/>
  <c r="AW75" s="1"/>
  <c r="W70"/>
  <c r="W75" s="1"/>
  <c r="AE70"/>
  <c r="AE75" s="1"/>
  <c r="J70"/>
  <c r="J75" s="1"/>
  <c r="AZ70"/>
  <c r="AZ75" s="1"/>
  <c r="C12" i="2" s="1"/>
  <c r="AU70" i="17"/>
  <c r="AU75" s="1"/>
  <c r="F70"/>
  <c r="H70"/>
  <c r="H75" s="1"/>
  <c r="R70"/>
  <c r="R75" s="1"/>
  <c r="P70"/>
  <c r="P75" s="1"/>
  <c r="F75"/>
  <c r="AC75"/>
  <c r="AA61"/>
  <c r="AC61"/>
  <c r="AW45"/>
  <c r="AW69" s="1"/>
  <c r="W45"/>
  <c r="W69" s="1"/>
  <c r="AG45"/>
  <c r="AG69" s="1"/>
  <c r="T45"/>
  <c r="AZ45"/>
  <c r="AZ69" s="1"/>
  <c r="C11" i="2" s="1"/>
  <c r="AU45" i="17"/>
  <c r="AU69" s="1"/>
  <c r="AW21"/>
  <c r="AO21"/>
  <c r="AO28" s="1"/>
  <c r="AG21"/>
  <c r="AG28" s="1"/>
  <c r="Y21"/>
  <c r="Y28" s="1"/>
  <c r="AS21"/>
  <c r="AC21"/>
  <c r="AC28" s="1"/>
  <c r="AQ21"/>
  <c r="AQ28" s="1"/>
  <c r="AM21"/>
  <c r="AM28" s="1"/>
  <c r="AI21"/>
  <c r="AU21"/>
  <c r="AU28" s="1"/>
  <c r="AE21"/>
  <c r="AE28" s="1"/>
  <c r="W21"/>
  <c r="H45"/>
  <c r="H69" s="1"/>
  <c r="L21"/>
  <c r="L28" s="1"/>
  <c r="AZ21"/>
  <c r="P21"/>
  <c r="P28" s="1"/>
  <c r="R21"/>
  <c r="R28" s="1"/>
  <c r="F21"/>
  <c r="F28" s="1"/>
  <c r="T21"/>
  <c r="N21"/>
  <c r="H21"/>
  <c r="H28" s="1"/>
  <c r="J21"/>
  <c r="J28" s="1"/>
  <c r="AD69" i="22" l="1"/>
  <c r="AD92" s="1"/>
  <c r="C108" s="1"/>
  <c r="G69"/>
  <c r="G92" s="1"/>
  <c r="C97" s="1"/>
  <c r="Y69" i="17"/>
  <c r="N69"/>
  <c r="N28"/>
  <c r="AP69" i="22"/>
  <c r="AL92"/>
  <c r="C112" s="1"/>
  <c r="L69" i="17"/>
  <c r="AS28"/>
  <c r="AR69" i="22"/>
  <c r="AR92" s="1"/>
  <c r="C115" s="1"/>
  <c r="U69"/>
  <c r="U92" s="1"/>
  <c r="C104" s="1"/>
  <c r="X69"/>
  <c r="X92" s="1"/>
  <c r="C105" s="1"/>
  <c r="M92"/>
  <c r="C100" s="1"/>
  <c r="AF69"/>
  <c r="AF92" s="1"/>
  <c r="C109" s="1"/>
  <c r="W28" i="17"/>
  <c r="AW28"/>
  <c r="S69" i="22"/>
  <c r="S92" s="1"/>
  <c r="C103" s="1"/>
  <c r="AX92"/>
  <c r="C118" s="1"/>
  <c r="AK69" i="17"/>
  <c r="AK92" s="1"/>
  <c r="C112" s="1"/>
  <c r="G23" i="11" s="1"/>
  <c r="H23" s="1"/>
  <c r="AP92" i="22"/>
  <c r="C114" s="1"/>
  <c r="AV69"/>
  <c r="AV92" s="1"/>
  <c r="C117" s="1"/>
  <c r="R69" i="17"/>
  <c r="R92" s="1"/>
  <c r="C103" s="1"/>
  <c r="F14" i="11" s="1"/>
  <c r="H14" s="1"/>
  <c r="O92" i="22"/>
  <c r="C101" s="1"/>
  <c r="AI28" i="17"/>
  <c r="AI92" s="1"/>
  <c r="C111" s="1"/>
  <c r="G22" i="11" s="1"/>
  <c r="H22" s="1"/>
  <c r="T69" i="17"/>
  <c r="T92" s="1"/>
  <c r="AC69"/>
  <c r="AC92" s="1"/>
  <c r="C108" s="1"/>
  <c r="F19" i="11" s="1"/>
  <c r="H19" s="1"/>
  <c r="T28" i="17"/>
  <c r="AZ28"/>
  <c r="C10" i="2" s="1"/>
  <c r="C16" s="1"/>
  <c r="C21" s="1"/>
  <c r="AT69" i="22"/>
  <c r="AT92" s="1"/>
  <c r="C116" s="1"/>
  <c r="AN69"/>
  <c r="AN92" s="1"/>
  <c r="C113" s="1"/>
  <c r="AM92" i="17"/>
  <c r="C113" s="1"/>
  <c r="G24" i="11" s="1"/>
  <c r="H24" s="1"/>
  <c r="AW92" i="17"/>
  <c r="C118" s="1"/>
  <c r="G29" i="11" s="1"/>
  <c r="H29" s="1"/>
  <c r="AQ92" i="17"/>
  <c r="C115" s="1"/>
  <c r="G26" i="11" s="1"/>
  <c r="H26" s="1"/>
  <c r="AO92" i="17"/>
  <c r="C114" s="1"/>
  <c r="G25" i="11" s="1"/>
  <c r="H25" s="1"/>
  <c r="W92" i="17"/>
  <c r="L92"/>
  <c r="C100" s="1"/>
  <c r="E11" i="11" s="1"/>
  <c r="H11" s="1"/>
  <c r="AU92" i="17"/>
  <c r="C117" s="1"/>
  <c r="G28" i="11" s="1"/>
  <c r="H28" s="1"/>
  <c r="AG92" i="17"/>
  <c r="C110" s="1"/>
  <c r="G21" i="11" s="1"/>
  <c r="N92" i="17"/>
  <c r="C101" s="1"/>
  <c r="F92"/>
  <c r="C97" s="1"/>
  <c r="E8" i="11" s="1"/>
  <c r="AA92" i="17"/>
  <c r="C107" s="1"/>
  <c r="F18" i="11" s="1"/>
  <c r="H18" s="1"/>
  <c r="AS92" i="17"/>
  <c r="C116" s="1"/>
  <c r="G27" i="11" s="1"/>
  <c r="H27" s="1"/>
  <c r="J92" i="17"/>
  <c r="C99" s="1"/>
  <c r="E10" i="11" s="1"/>
  <c r="H10" s="1"/>
  <c r="H92" i="17"/>
  <c r="C98" s="1"/>
  <c r="E9" i="11" s="1"/>
  <c r="H9" s="1"/>
  <c r="AE92" i="17"/>
  <c r="C109" s="1"/>
  <c r="F20" i="11" s="1"/>
  <c r="H20" s="1"/>
  <c r="P92" i="17"/>
  <c r="C102" s="1"/>
  <c r="Y92"/>
  <c r="C106" s="1"/>
  <c r="F17" i="11" s="1"/>
  <c r="H17" s="1"/>
  <c r="AZ92" i="17" l="1"/>
  <c r="C119" i="22"/>
  <c r="C104" i="17"/>
  <c r="C119" s="1"/>
  <c r="C105"/>
  <c r="F16" i="11" s="1"/>
  <c r="H16" s="1"/>
  <c r="E12"/>
  <c r="H12" s="1"/>
  <c r="H21"/>
  <c r="G30"/>
  <c r="D13" i="25" s="1"/>
  <c r="D15" s="1"/>
  <c r="E13" i="11"/>
  <c r="C22" i="2"/>
  <c r="D21"/>
  <c r="D22" s="1"/>
  <c r="H8" i="11"/>
  <c r="F15" l="1"/>
  <c r="F30" s="1"/>
  <c r="C11" i="15" s="1"/>
  <c r="C13" s="1"/>
  <c r="E30" i="11"/>
  <c r="B11" i="15" s="1"/>
  <c r="D11"/>
  <c r="D13" s="1"/>
  <c r="H13" i="11"/>
  <c r="E21" i="2"/>
  <c r="E22" s="1"/>
  <c r="C13" i="25" l="1"/>
  <c r="C15" s="1"/>
  <c r="H15" i="11"/>
  <c r="H30" s="1"/>
  <c r="B13" i="25"/>
  <c r="B13" i="15"/>
  <c r="E13" s="1"/>
  <c r="E11"/>
  <c r="E13" i="25" l="1"/>
  <c r="B15"/>
  <c r="E15" s="1"/>
</calcChain>
</file>

<file path=xl/sharedStrings.xml><?xml version="1.0" encoding="utf-8"?>
<sst xmlns="http://schemas.openxmlformats.org/spreadsheetml/2006/main" count="2164" uniqueCount="900">
  <si>
    <t>Estratégia de intervenção tipo B com seguintes serviços:</t>
  </si>
  <si>
    <t>Espalhar a brita (4 cm) sobre a pista na largura determinada</t>
  </si>
  <si>
    <t>Estrada com baixo barrancos, altura média do barranco do LD em 0,5 metros e do LE 0,70 metros de altura, ausência de abaulamento, com largura média de 10 metros. APP, baixada, topografia plana.</t>
  </si>
  <si>
    <t>Estrada com baixo barrancos, altura média do barranco de aproximadamente 0,5 metros em ambos os lados, ausência de abaulamento, com largura média de 10 metros. APP, baixada, topografia plana.</t>
  </si>
  <si>
    <t>Estrada encaixada, altura média do barranco de aproximadamente 0,74 metros lado esquerdo e do lado direito 0,66 metros da estrada, ausência de abaulamento, cerca de arame e cerca viva no lado direito    largura média atual  da estrada em 7,6 metros.</t>
  </si>
  <si>
    <t>Estrada encaixada, altura média do barranco de aproximadamente 2,41 metros LE e do LD 2,42 metros da estrada, ausência de abaulamento, cerca de arame em ambos os lados e presença de cerca viva em toda a extensão no LD,   largura média atual  da estrada em 8,70 e árvores dois lados</t>
  </si>
  <si>
    <t>Thiago José Alves de Toledo</t>
  </si>
  <si>
    <t>Prefeitura Municipal</t>
  </si>
  <si>
    <t>Cronograma de Execução dos Serviços  Referentes a Contrapartida Municipal:</t>
  </si>
  <si>
    <t>Período de execução</t>
  </si>
  <si>
    <t>Salvaguarda Ambiental - controle de águas de contribuição - construção de lombadas</t>
  </si>
  <si>
    <t>unid</t>
  </si>
  <si>
    <t>Salvaguarda Ambiental - controle de águas de contribuição - reforma de lombadas</t>
  </si>
  <si>
    <t>Salvaguarda Ambiental - controle de águas de contribuição - construção  de terraços</t>
  </si>
  <si>
    <t>Cronograma de Reembolso e Aplicação dos Recursos</t>
  </si>
  <si>
    <t xml:space="preserve">Engº Civil </t>
  </si>
  <si>
    <t>Nome:              Gilberto Augusto Motta</t>
  </si>
  <si>
    <t xml:space="preserve">     ÉPOCA INICIO DOS TRABALHOS.</t>
  </si>
  <si>
    <t>Não haverá</t>
  </si>
  <si>
    <t>CREA/SP Nº 0600936599</t>
  </si>
  <si>
    <t>DER - SP - 31/12/16</t>
  </si>
  <si>
    <t>DER - SP - 31/012/16</t>
  </si>
  <si>
    <t>DER -SP (31/12/16)</t>
  </si>
  <si>
    <t>11-250-01-2017</t>
  </si>
  <si>
    <t xml:space="preserve">  O primeiro passo é assegurar-se da liberação das áreas de intervenção para executar a raspagem da superfície da faixa de corte (fc), a uma profundidade de até 0,20m e depositar esse material além do limite da faixa de limpeza. Esse material depositado, ao término dos serviços de terraplenagem, será reposto como material de cobertura na faixa de corte. Caso o material de limpeza gerar volume significativo, que possa dificultar os trabalhos de corte e aterro, o mesmo deverá ser retirado da área e depositado em locais previamente escolhidos (bota-fora.  Para escavações ou cortes, em áreas de empréstimo, distantes do corpo estradal, a raspagem superficial (variável) deverá acumular material para o recobrimento do terreno. Figura abaixo demonstra  como deve demarcar a área de limpeza para realizar o corte. </t>
  </si>
  <si>
    <r>
      <t xml:space="preserve">  </t>
    </r>
    <r>
      <rPr>
        <b/>
        <sz val="14"/>
        <rFont val="Calibri"/>
        <family val="2"/>
      </rPr>
      <t>EQUIPAMENTOS RECOMENDADOS.</t>
    </r>
  </si>
  <si>
    <r>
      <t xml:space="preserve"> </t>
    </r>
    <r>
      <rPr>
        <sz val="11"/>
        <rFont val="Symbol"/>
        <family val="1"/>
        <charset val="2"/>
      </rPr>
      <t>·</t>
    </r>
    <r>
      <rPr>
        <sz val="11"/>
        <rFont val="Calibri"/>
        <family val="2"/>
      </rPr>
      <t xml:space="preserve"> Trator de esteiras;</t>
    </r>
  </si>
  <si>
    <r>
      <t xml:space="preserve"> </t>
    </r>
    <r>
      <rPr>
        <sz val="11"/>
        <rFont val="Symbol"/>
        <family val="1"/>
        <charset val="2"/>
      </rPr>
      <t>·</t>
    </r>
    <r>
      <rPr>
        <sz val="11"/>
        <rFont val="Calibri"/>
        <family val="2"/>
      </rPr>
      <t xml:space="preserve"> Pá carregadeira;</t>
    </r>
  </si>
  <si>
    <r>
      <t>·</t>
    </r>
    <r>
      <rPr>
        <sz val="11"/>
        <rFont val="Calibri"/>
        <family val="2"/>
      </rPr>
      <t xml:space="preserve"> Motoniveladora;</t>
    </r>
  </si>
  <si>
    <r>
      <t xml:space="preserve"> </t>
    </r>
    <r>
      <rPr>
        <sz val="11"/>
        <rFont val="Symbol"/>
        <family val="1"/>
        <charset val="2"/>
      </rPr>
      <t>·</t>
    </r>
    <r>
      <rPr>
        <sz val="11"/>
        <rFont val="Calibri"/>
        <family val="2"/>
      </rPr>
      <t xml:space="preserve"> Trator de pneus + raspadeira. </t>
    </r>
  </si>
  <si>
    <t xml:space="preserve">Anexo 6- Especificação Técnica na Adequação de Taludes e Leito. </t>
  </si>
  <si>
    <t>Adequação de taludes após a limpeza de todo o material indesejável à constituição do leito e da estrada, inicia-se o retaludamento (quebra de barranco) a partir da faixa de corte previamente estabelecida e demarcada. Esta operação (bota dentro) ao mesmo tempo em que fornece material para a elevação do leito da estrada, deverá assegurar a nova conformação dos taludes. Elevação do leito: Simultaneamente ao retaludamento (quebra de barrancos), promove-se à deposição do material resultante desta operação (solo) em local que irá compor a nova plataforma da estrada. Esta operação não deve ser realizada em camadas espessas, uma vez que tal procedimento dificultará os processos de acomodação e/ou compactação do material, podendo comprometer a capacidade de suporte necessária ao leito da estrada, tendo como consequência sua deformação. O tipo de compactação a ser empregado, está relacionado a fatores como o tipo de solo, tipo de revestimento a ser utilizado na pista de rolamento, tipo de trânsito a ser atendido (leve, médio, pesado).</t>
  </si>
  <si>
    <r>
      <t xml:space="preserve"> Em locais onde o terreno apresenta-se com inclinação transversal em relação ao eixo da estrada, e desde que necessitem de retaludamento nas duas laterais da estrada, deve-se abater primeiramente o lado de montante (mais alto) e complementar, se necessário com o lado de jusante (mais baixo). </t>
    </r>
    <r>
      <rPr>
        <sz val="11"/>
        <rFont val="Symbol"/>
        <family val="1"/>
        <charset val="2"/>
      </rPr>
      <t>·</t>
    </r>
    <r>
      <rPr>
        <sz val="11"/>
        <rFont val="Calibri"/>
        <family val="2"/>
      </rPr>
      <t xml:space="preserve"> Nesta etapa, deverão estar concluídas as obras referentes à drenagem profunda e/ou corrente.</t>
    </r>
  </si>
  <si>
    <t>EQUIPAMENTOS RECOMENDADOS:</t>
  </si>
  <si>
    <r>
      <t xml:space="preserve"> - </t>
    </r>
    <r>
      <rPr>
        <sz val="11"/>
        <rFont val="Calibri"/>
        <family val="2"/>
      </rPr>
      <t>INTERVENÇÕES COM RETALUDAMENTO (BOTA-DENTRO).</t>
    </r>
  </si>
  <si>
    <r>
      <t xml:space="preserve"> </t>
    </r>
    <r>
      <rPr>
        <sz val="11"/>
        <rFont val="Symbol"/>
        <family val="1"/>
        <charset val="2"/>
      </rPr>
      <t>·</t>
    </r>
    <r>
      <rPr>
        <sz val="11"/>
        <rFont val="Calibri"/>
        <family val="2"/>
      </rPr>
      <t xml:space="preserve"> Na quebra de barranco: Subsolador tracionado, Trator de Esteira, Pá Carregadeira;</t>
    </r>
  </si>
  <si>
    <r>
      <t xml:space="preserve"> </t>
    </r>
    <r>
      <rPr>
        <sz val="11"/>
        <rFont val="Symbol"/>
        <family val="1"/>
        <charset val="2"/>
      </rPr>
      <t>·</t>
    </r>
    <r>
      <rPr>
        <sz val="11"/>
        <rFont val="Calibri"/>
        <family val="2"/>
      </rPr>
      <t xml:space="preserve"> Na elevação do leito: Motoniveladora, trator de Esteira;</t>
    </r>
  </si>
  <si>
    <r>
      <t xml:space="preserve"> </t>
    </r>
    <r>
      <rPr>
        <sz val="11"/>
        <rFont val="Symbol"/>
        <family val="1"/>
        <charset val="2"/>
      </rPr>
      <t>·</t>
    </r>
    <r>
      <rPr>
        <sz val="11"/>
        <rFont val="Calibri"/>
        <family val="2"/>
      </rPr>
      <t xml:space="preserve"> Na compactação: Rolos compactadores, Irrigadeira, Motoniveladora</t>
    </r>
  </si>
  <si>
    <t>INTERVENÇÕES SEM RETALUDAMENTO.</t>
  </si>
  <si>
    <r>
      <t xml:space="preserve"> </t>
    </r>
    <r>
      <rPr>
        <sz val="11"/>
        <rFont val="Symbol"/>
        <family val="1"/>
        <charset val="2"/>
      </rPr>
      <t>·</t>
    </r>
    <r>
      <rPr>
        <sz val="11"/>
        <rFont val="Calibri"/>
        <family val="2"/>
      </rPr>
      <t xml:space="preserve"> Adequação de talude e Regularização do leito: Motoniveladora;</t>
    </r>
  </si>
  <si>
    <r>
      <t xml:space="preserve"> </t>
    </r>
    <r>
      <rPr>
        <sz val="11"/>
        <rFont val="Symbol"/>
        <family val="1"/>
        <charset val="2"/>
      </rPr>
      <t>·</t>
    </r>
    <r>
      <rPr>
        <sz val="11"/>
        <rFont val="Calibri"/>
        <family val="2"/>
      </rPr>
      <t xml:space="preserve"> Corte de Material: Trator de Esteira;</t>
    </r>
  </si>
  <si>
    <r>
      <t>·</t>
    </r>
    <r>
      <rPr>
        <sz val="11"/>
        <rFont val="Calibri"/>
        <family val="2"/>
      </rPr>
      <t xml:space="preserve"> Carga e transporte de material: Pá-Carregadeira, Caminhão Basculante, Scraper; Retroescavadeira e Escavadeira Hidráulica.</t>
    </r>
  </si>
  <si>
    <r>
      <t xml:space="preserve"> </t>
    </r>
    <r>
      <rPr>
        <sz val="11"/>
        <rFont val="Symbol"/>
        <family val="1"/>
        <charset val="2"/>
      </rPr>
      <t>·</t>
    </r>
    <r>
      <rPr>
        <sz val="11"/>
        <rFont val="Calibri"/>
        <family val="2"/>
      </rPr>
      <t xml:space="preserve"> Compactação: Rolo Compactador, Irrigadeira e motoniveladora.</t>
    </r>
  </si>
  <si>
    <t xml:space="preserve">Anexo 7- Especificação Técnica na Locação da Plataforma da Estrada. </t>
  </si>
  <si>
    <t>Plataforma é definida como parte da estrada compreendida entre os bordos dos acostamentos externos, mais as larguras das sarjetas e/ou as larguras adicionais, conforme se trate de seções de corte e ou aterro. Para efeito das obras de adequação a serem desenvolvidas, a plataforma da estrada é a seção transversal que contém a pista de rolamento mais o espaço ocupado pelos canais laterais de drenagem (sarjetas).</t>
  </si>
  <si>
    <t>Tem como objetivo definir a seção transversal que deverá ser objeto de regularização ou</t>
  </si>
  <si>
    <t>re-conformação, tendo como  definição da Plataforma segundo a Seção Transversal da Estrada, exemplo figura  abaixo.</t>
  </si>
  <si>
    <t xml:space="preserve">Anexo 8- Especificação Técnica na Regularização da Plataforma da Estrada. </t>
  </si>
  <si>
    <r>
      <t>Esta tarefa tem a finalidade de definir as conformações da pista de rolamento com devido abaulamento transversal, promover correções na inclinação das rampas, inclinação de taludes e, também, estabelecer cotas</t>
    </r>
    <r>
      <rPr>
        <sz val="14"/>
        <rFont val="Calibri"/>
        <family val="2"/>
      </rPr>
      <t xml:space="preserve"> </t>
    </r>
    <r>
      <rPr>
        <sz val="11"/>
        <rFont val="Calibri"/>
        <family val="2"/>
      </rPr>
      <t>convenientes para os canais laterais de drenagem em relação ao eixo da estrada.</t>
    </r>
  </si>
  <si>
    <t xml:space="preserve"> Figura abaixo demonstra dados.</t>
  </si>
  <si>
    <t>A declividade da rampa é fator determinante na inclinação de abaulamento, e deve ser determinado pela tabela a seguir:</t>
  </si>
  <si>
    <t>Obs: No caso de inclinação da pista e/ou plataforma somente em um dos lados,a  inclinação máxima deve ser de 2%</t>
  </si>
  <si>
    <t xml:space="preserve">Anexo 9- Especificação Técnica na Compactação do leito da Estrada. </t>
  </si>
  <si>
    <t>A compactação de solos e demais materiais visa, principalmente, promover sua estabilização e/ou impermeabilização. Portanto, este tipo de operação deverá ser empregado quando houver deposição de materiais, visando minimizar processo erosivo e desgaste da pista durante os trabalhos de adequação de estradas (aterros, retaludamentos, revestimentos primários do leito etc.), bem como quando desejarmos promover a estabilização e/ou impermeabilização de matérias já existentes. A necessidade de compactação, bem como a metodologia a ser empregada, depende de vários fatores, onde se deve atentar para os seguintes:</t>
  </si>
  <si>
    <r>
      <t xml:space="preserve"> </t>
    </r>
    <r>
      <rPr>
        <sz val="11"/>
        <rFont val="Symbol"/>
        <family val="1"/>
        <charset val="2"/>
      </rPr>
      <t>·</t>
    </r>
    <r>
      <rPr>
        <sz val="11"/>
        <rFont val="Calibri"/>
        <family val="2"/>
      </rPr>
      <t xml:space="preserve"> Tipo de material a ser trabalhado.</t>
    </r>
  </si>
  <si>
    <r>
      <t xml:space="preserve"> </t>
    </r>
    <r>
      <rPr>
        <sz val="11"/>
        <rFont val="Symbol"/>
        <family val="1"/>
        <charset val="2"/>
      </rPr>
      <t>·</t>
    </r>
    <r>
      <rPr>
        <sz val="11"/>
        <rFont val="Calibri"/>
        <family val="2"/>
      </rPr>
      <t xml:space="preserve"> Tipo de operação envolvida</t>
    </r>
    <r>
      <rPr>
        <sz val="14"/>
        <rFont val="Calibri"/>
        <family val="2"/>
      </rPr>
      <t>.</t>
    </r>
  </si>
  <si>
    <r>
      <t xml:space="preserve"> </t>
    </r>
    <r>
      <rPr>
        <sz val="11"/>
        <rFont val="Symbol"/>
        <family val="1"/>
        <charset val="2"/>
      </rPr>
      <t>·</t>
    </r>
    <r>
      <rPr>
        <sz val="11"/>
        <rFont val="Calibri"/>
        <family val="2"/>
      </rPr>
      <t xml:space="preserve"> Grau de compactação necessário em função das características da obra.</t>
    </r>
  </si>
  <si>
    <t>Podemos considerar 02 tipos de compactação utilizados em estradas rurais:</t>
  </si>
  <si>
    <r>
      <t>1-</t>
    </r>
    <r>
      <rPr>
        <b/>
        <sz val="7"/>
        <rFont val="Times New Roman"/>
        <family val="1"/>
      </rPr>
      <t xml:space="preserve">    </t>
    </r>
    <r>
      <rPr>
        <b/>
        <sz val="14"/>
        <rFont val="Calibri"/>
        <family val="2"/>
      </rPr>
      <t xml:space="preserve">Compactação Sem Controle Tecnológico: </t>
    </r>
  </si>
  <si>
    <t>Utilizando-se do tráfego de veículos/equipamentos disponíveis na obra quando há deposição de materiais (solos) em camadas finas, sob trânsito intenso dos próprios equipamentos utilizados na operação.</t>
  </si>
  <si>
    <t xml:space="preserve">  Estas operações são empregadas de forma isolada ou em conjunto. Geralmente não apresentam elevado grau de compactação e uniformidade, motivo pelo qual só devem ser utilizadas em situações específicas que não comprometam a qualidade da obra em etapas posteriores.</t>
  </si>
  <si>
    <t xml:space="preserve"> A umidade do material a ser compactado, influencia sobremaneira este tipo de operação. Quando utilizar  de rolos compactadores, com análise visual do resultado Inicialmente proceder-se-á à escarificação geral da área a ser trabalhada em até 0,20 m abaixo da cota da superfície.</t>
  </si>
  <si>
    <t xml:space="preserve"> No caso de importação de materiais, os mesmo serão lançados após a referida escarificação, em camadas de espessura não superiores a 0,30m (a primeira camada lançada não deverá exceder os 0,30m de espessura, somada à espessura da camada escarificada).</t>
  </si>
  <si>
    <t>Caso seja necessário, o material escarificado ou lançado será homogeneizado com o uso combinado de grade de discos ou enxada rotativa, motoniveladora e irrigadeira garantindo-se a inexistência de grumos ou torrões.  Posteriormente a camada deverá ser compactada com rolo vibro, considerando um número de 08 a 10 passadas como média ideal para fechar toda a área a ser compactada.</t>
  </si>
  <si>
    <t>O teste final da compactação será visual/física e deverá ser observado se o rolo está mantendo uma profundidade de penetração insignificante em relação ao impacto proporcionado e o seu caminhamento sobre a base se dá de maneira aleatória (comportamento popularmente conhecido como “Bailarina”).</t>
  </si>
  <si>
    <r>
      <t>Em se tratando de revestimento primário do leito, na fase de acabamento final, só será permitida a realização da operação de corte (lixamento), sendo vedada a correção de depressões por adição desse</t>
    </r>
    <r>
      <rPr>
        <sz val="14"/>
        <rFont val="Calibri"/>
        <family val="2"/>
      </rPr>
      <t xml:space="preserve"> </t>
    </r>
    <r>
      <rPr>
        <sz val="11"/>
        <rFont val="Calibri"/>
        <family val="2"/>
      </rPr>
      <t>material cortado. (Todo material oriundo deste corte (lixamento), deverá ser acomodado além das bordas da pista de rolamento ou reaproveitado em outros trechos.</t>
    </r>
  </si>
  <si>
    <r>
      <t xml:space="preserve"> A umidade do material a ser compactado, influencia sobremaneira este tipo de operação. De acordo com espessura do material granular (grosseiro), a operação de lixamento pode desagregar o</t>
    </r>
    <r>
      <rPr>
        <sz val="14"/>
        <rFont val="Calibri"/>
        <family val="2"/>
      </rPr>
      <t xml:space="preserve"> </t>
    </r>
    <r>
      <rPr>
        <sz val="11"/>
        <rFont val="Calibri"/>
        <family val="2"/>
      </rPr>
      <t>revestimento/agulhamento. Se isso acontecer, a operação de lixamento deverá ser abortada.</t>
    </r>
    <r>
      <rPr>
        <sz val="14"/>
        <rFont val="Calibri"/>
        <family val="2"/>
      </rPr>
      <t xml:space="preserve"> </t>
    </r>
  </si>
  <si>
    <t xml:space="preserve">Anexo 10- Especificação Técnica no Revestimento Primário. </t>
  </si>
  <si>
    <r>
      <t>É um tratamento superficial, onde uma camada de mistura homogeneizada é colocada diretamente sobre o subleito ou sobre o reforço executado, regularizando a superfície de rolamento. A mistura pode ser executada na própria jazida, no trecho em obras, ou em qualquer pátio que se mostre adequado. Algumas jazidas naturais fornecem material que podem ser utilizados diretamente na execução do</t>
    </r>
    <r>
      <rPr>
        <sz val="14"/>
        <rFont val="Calibri"/>
        <family val="2"/>
      </rPr>
      <t xml:space="preserve"> </t>
    </r>
    <r>
      <rPr>
        <sz val="11"/>
        <rFont val="Calibri"/>
        <family val="2"/>
      </rPr>
      <t>Revestimento Primário, pois são compostos de uma mistura já em proporções satisfatórias de granulares e argila.</t>
    </r>
  </si>
  <si>
    <r>
      <t>Material: mistura de material argiloso (60 a 70 %) com material granular ( 40 a 30 %) respectivamente</t>
    </r>
    <r>
      <rPr>
        <sz val="14"/>
        <rFont val="Calibri"/>
        <family val="2"/>
      </rPr>
      <t xml:space="preserve"> . </t>
    </r>
  </si>
  <si>
    <r>
      <t xml:space="preserve"> </t>
    </r>
    <r>
      <rPr>
        <b/>
        <sz val="14"/>
        <rFont val="Calibri"/>
        <family val="2"/>
      </rPr>
      <t xml:space="preserve">Preparo da mistura: </t>
    </r>
  </si>
  <si>
    <r>
      <t>·</t>
    </r>
    <r>
      <rPr>
        <sz val="11"/>
        <rFont val="Calibri"/>
        <family val="2"/>
      </rPr>
      <t xml:space="preserve"> Secagem e destorroamento da argila se necessário;</t>
    </r>
  </si>
  <si>
    <r>
      <t xml:space="preserve"> </t>
    </r>
    <r>
      <rPr>
        <sz val="11"/>
        <rFont val="Symbol"/>
        <family val="1"/>
        <charset val="2"/>
      </rPr>
      <t>·</t>
    </r>
    <r>
      <rPr>
        <sz val="11"/>
        <rFont val="Calibri"/>
        <family val="2"/>
      </rPr>
      <t xml:space="preserve"> Cálculo das proporções de argila e material granular;</t>
    </r>
  </si>
  <si>
    <r>
      <t>·</t>
    </r>
    <r>
      <rPr>
        <sz val="11"/>
        <rFont val="Calibri"/>
        <family val="2"/>
      </rPr>
      <t xml:space="preserve"> Mistura do material  com grade de discos, motoniveladora ou pá-carregadeira. Execução do revestimento primário:</t>
    </r>
  </si>
  <si>
    <r>
      <t xml:space="preserve"> </t>
    </r>
    <r>
      <rPr>
        <sz val="11"/>
        <rFont val="Symbol"/>
        <family val="1"/>
        <charset val="2"/>
      </rPr>
      <t>·</t>
    </r>
    <r>
      <rPr>
        <sz val="11"/>
        <rFont val="Calibri"/>
        <family val="2"/>
      </rPr>
      <t xml:space="preserve"> Regularização e compactação do subleito ou da camada de reforço, mantendo o abaulamento da pista;</t>
    </r>
  </si>
  <si>
    <r>
      <t xml:space="preserve"> </t>
    </r>
    <r>
      <rPr>
        <sz val="11"/>
        <rFont val="Symbol"/>
        <family val="1"/>
        <charset val="2"/>
      </rPr>
      <t>·</t>
    </r>
    <r>
      <rPr>
        <sz val="11"/>
        <rFont val="Calibri"/>
        <family val="2"/>
      </rPr>
      <t xml:space="preserve"> Abertura de caixa, no leito da estrada, na profundidade da espessura da camada compactada a ser aplicada. A largura de aplicação, espessura e comprimento, deverão estar especificadas no Plano de Obra.</t>
    </r>
  </si>
  <si>
    <t>Procedimento na aplicação do Revestimento Primário.</t>
  </si>
  <si>
    <r>
      <t xml:space="preserve"> </t>
    </r>
    <r>
      <rPr>
        <sz val="11"/>
        <rFont val="Symbol"/>
        <family val="1"/>
        <charset val="2"/>
      </rPr>
      <t>·</t>
    </r>
    <r>
      <rPr>
        <sz val="11"/>
        <rFont val="Calibri"/>
        <family val="2"/>
      </rPr>
      <t xml:space="preserve"> Escarificar o fundo da caixa;</t>
    </r>
  </si>
  <si>
    <r>
      <t>·</t>
    </r>
    <r>
      <rPr>
        <sz val="11"/>
        <rFont val="Calibri"/>
        <family val="2"/>
      </rPr>
      <t xml:space="preserve"> Lançar o material;</t>
    </r>
  </si>
  <si>
    <r>
      <t>·</t>
    </r>
    <r>
      <rPr>
        <sz val="11"/>
        <rFont val="Calibri"/>
        <family val="2"/>
      </rPr>
      <t xml:space="preserve"> Espalhar a mistura;</t>
    </r>
  </si>
  <si>
    <r>
      <t>·</t>
    </r>
    <r>
      <rPr>
        <sz val="14"/>
        <rFont val="Calibri"/>
        <family val="2"/>
      </rPr>
      <t xml:space="preserve"> </t>
    </r>
    <r>
      <rPr>
        <sz val="11"/>
        <rFont val="Calibri"/>
        <family val="2"/>
      </rPr>
      <t>Incorporar o material granular</t>
    </r>
  </si>
  <si>
    <r>
      <t>·</t>
    </r>
    <r>
      <rPr>
        <sz val="11"/>
        <rFont val="Calibri"/>
        <family val="2"/>
      </rPr>
      <t xml:space="preserve"> Umedecer ou secar o material lançado se necessário e compactar.</t>
    </r>
  </si>
  <si>
    <t>EQUIPAMENTOS RECOMENDADOS.</t>
  </si>
  <si>
    <r>
      <t xml:space="preserve"> </t>
    </r>
    <r>
      <rPr>
        <sz val="14"/>
        <rFont val="Symbol"/>
        <family val="1"/>
        <charset val="2"/>
      </rPr>
      <t>·</t>
    </r>
    <r>
      <rPr>
        <sz val="14"/>
        <rFont val="Calibri"/>
        <family val="2"/>
      </rPr>
      <t xml:space="preserve"> </t>
    </r>
    <r>
      <rPr>
        <sz val="11"/>
        <rFont val="Calibri"/>
        <family val="2"/>
      </rPr>
      <t xml:space="preserve">Trator de esteira;  </t>
    </r>
  </si>
  <si>
    <r>
      <t>·</t>
    </r>
    <r>
      <rPr>
        <sz val="11"/>
        <rFont val="Calibri"/>
        <family val="2"/>
      </rPr>
      <t xml:space="preserve"> Pá carregadeira;</t>
    </r>
  </si>
  <si>
    <r>
      <t>·</t>
    </r>
    <r>
      <rPr>
        <sz val="11"/>
        <rFont val="Calibri"/>
        <family val="2"/>
      </rPr>
      <t xml:space="preserve"> Caminhão basculante;</t>
    </r>
  </si>
  <si>
    <r>
      <t>·</t>
    </r>
    <r>
      <rPr>
        <sz val="11"/>
        <rFont val="Calibri"/>
        <family val="2"/>
      </rPr>
      <t xml:space="preserve"> Irrigadeira;</t>
    </r>
  </si>
  <si>
    <r>
      <t>·</t>
    </r>
    <r>
      <rPr>
        <sz val="14"/>
        <rFont val="Calibri"/>
        <family val="2"/>
      </rPr>
      <t xml:space="preserve"> </t>
    </r>
    <r>
      <rPr>
        <sz val="11"/>
        <rFont val="Calibri"/>
        <family val="2"/>
      </rPr>
      <t>Trator de pneus com grade;</t>
    </r>
  </si>
  <si>
    <r>
      <t xml:space="preserve"> </t>
    </r>
    <r>
      <rPr>
        <sz val="11"/>
        <rFont val="Symbol"/>
        <family val="1"/>
        <charset val="2"/>
      </rPr>
      <t>·</t>
    </r>
    <r>
      <rPr>
        <sz val="11"/>
        <rFont val="Calibri"/>
        <family val="2"/>
      </rPr>
      <t xml:space="preserve"> Rolo compactador.</t>
    </r>
  </si>
  <si>
    <t>A figura abaixo demonstra como deve ser aplicado o material granular, devendo efetuar uma incorporação numa faixa a entre 5 a 20 cm de camada para que tenhamos uma compactação final na ordem de 8-10 cm compactado.</t>
  </si>
  <si>
    <t xml:space="preserve">Anexo 11- Especificação Técnica na Drenagem Superficial. </t>
  </si>
  <si>
    <t>É a coleta e remoção das águas superficiais que atingem ou possam atingir a estrada, em especial, a pista de rolamento.</t>
  </si>
  <si>
    <t>Tem como objetivo evitar comprometer a estabilidade e reduzir a ocorrência de erosão em taludes e na pista de rolamento, interceptando as águas que chegam ao corpo estradal, provenientes de áreas adjacentes ou de taludes, e captar as águas pluviais que incidem diretamente sobre a pista de rolamento, conduzindo-as para local de deságue seguro através de dispositivos ou estruturas recomendadas tecnicamente na seção transversal de uma estrada como:  Abaulamento da pista de rolamento;  Sarjeta de corte e de aterro;  Valeta de proteção de corte e de aterro;  Caixas de coleta;  Bueiros e bueiros de greide;  Descidas de água e saídas d’água.</t>
  </si>
  <si>
    <t>Especificação Tecnica da Brita- Material granular a utilizar</t>
  </si>
  <si>
    <t>MUNICÍPIO</t>
  </si>
  <si>
    <t>VOLUME (M³)</t>
  </si>
  <si>
    <t>LOCAIS DAS OBRAS</t>
  </si>
  <si>
    <r>
      <t xml:space="preserve">  -</t>
    </r>
    <r>
      <rPr>
        <b/>
        <sz val="10"/>
        <rFont val="Arial"/>
        <family val="2"/>
      </rPr>
      <t>lombadas</t>
    </r>
    <r>
      <rPr>
        <sz val="10"/>
        <rFont val="Arial"/>
        <family val="2"/>
      </rPr>
      <t xml:space="preserve"> construir lombadas conforme localizadas no croqui do projeto. Conformar a lombada de acordo com o desenho tipo indicado no croqui. Utilizar material de  textura argilosa escavado na área de empréstimo a ser definida. Operações:</t>
    </r>
  </si>
  <si>
    <r>
      <t xml:space="preserve">  -</t>
    </r>
    <r>
      <rPr>
        <b/>
        <sz val="10"/>
        <rFont val="Arial"/>
        <family val="2"/>
      </rPr>
      <t>segmento de terraços</t>
    </r>
    <r>
      <rPr>
        <sz val="10"/>
        <rFont val="Arial"/>
        <family val="2"/>
      </rPr>
      <t>, construir terraço na área lindeira  no local indicado no croqui do projeto. De acordo com detalhes construtivos apresentado no desenho tipo indicado no croqui. Operação:</t>
    </r>
  </si>
  <si>
    <r>
      <t xml:space="preserve">  -</t>
    </r>
    <r>
      <rPr>
        <b/>
        <sz val="10"/>
        <rFont val="Arial"/>
        <family val="2"/>
      </rPr>
      <t>saída de água</t>
    </r>
    <r>
      <rPr>
        <sz val="10"/>
        <rFont val="Arial"/>
        <family val="2"/>
      </rPr>
      <t>, limpeza  nos locais apresentado no croqui do projeto. Construir a saída de água escavando o solo na largura de 1 metro e declividade de 10%, direcionando a água para a área lindeira, se for o caso, para o terraço. . Operações:</t>
    </r>
  </si>
  <si>
    <r>
      <t xml:space="preserve"> </t>
    </r>
    <r>
      <rPr>
        <b/>
        <sz val="10"/>
        <rFont val="Arial"/>
        <family val="2"/>
      </rPr>
      <t>Revestimento estabilizado solo brita</t>
    </r>
    <r>
      <rPr>
        <sz val="10"/>
        <rFont val="Arial"/>
        <family val="2"/>
      </rPr>
      <t>, Confeccionar com solo (argiloso) e pedra britada n º2  à 50% (relação: solo, brita) com espessura final de 10 cm e largura de 5m</t>
    </r>
  </si>
  <si>
    <t xml:space="preserve"> Operações:</t>
  </si>
  <si>
    <t>Mobilização e Desmob.</t>
  </si>
  <si>
    <t>Após os trabalhos de quebra de barranco, construção das estruturas de armazenamento das águas pluviais,  reconformação dos taludes, terraplanagem, recuo e retorno do material vegetal,  efetuar ao longo da faixa de limpeza do retorno do material vegetativo, visando recuperar a vegetação de proteção do solo exposto. Na devolução do material do recuo, a sargeta deverá recebe-lo devendo distribuir uniformemente o material organico que foi recuado, ou plantio de placas de grama dos lados externos de cada canaleta, caso houver recursos próprios</t>
  </si>
  <si>
    <t>Após os trabalhos de recuo da camada vegetativa, quebra de barranco, construção das estruturas de armazenamento das águas pluviais,  reconformação dos taludes, terraplanagem, efetuar ao longo da faixa de limpeza o retorno do material vegetativo, visando recuperar a vegetação de proteção do solo exposto. Na devolução do material do recuo, a sargeta deverá recebe-lo com distribuição uniforme do material organico  que foi recuado ou plantio de placas de grama dos lados externos de cada canaleta, caso houver recursos próprios.</t>
  </si>
  <si>
    <t>Após os trabalhos recuo do material vegetal, quebra de barranco, construção das estruturas de armazenamento das águas pluviais,  reconformação dos taludes, terraplanagem, efetuar ao longo da faixa de limpeza o retorno do material vegetativo, visando recuperar a vegetação de proteção do solo exposto. Na devolução do material do recuo, a sargeta deverá recebe-lo devendo distribuir uniformemente o material organico que foi recuado ou plantio de placas de grama dos lados externos de cada canaleta, caso houver recursos próprios.</t>
  </si>
  <si>
    <t>Após os trabalhos de recomposição do leito da pista de rolamento, reconformação do talude, terraplanagem,  e  construção das estruturas e direcionar as águas pluviais para as laterais do leito estradal, efetuar  ao longo da faixa do aterro o plantio de placas de grama nos lados externos, caso disponha de recursos próprios, visando proteção do solo exposto.</t>
  </si>
  <si>
    <t>Após os trabalhos recuo do material vegetal, quebra de barranco, construção das estruturas de armazenamento das águas pluviais,  reconformação dos taludes, terraplanagem, efetuar  ao longo da faixa de limpeza do retorno do material vegetativo, visando recuperar a vegetação de proteção do solo exposto. Na devolução do material do recuo, a sarjeta deverá recebe-lo devendo distribuir uniformemente o material organico que foi recuado ou plantio de placas de grama dos lados externos de cada canaleta, caso houver recursos próprios.</t>
  </si>
  <si>
    <t>Sistema de drenagem ineficiente, ausência de lombadas e saídas de água. APP.</t>
  </si>
  <si>
    <t>Após os trabalhos de recuo do material vegetal, quebra de barranco, construção das estruturas de aramazenamento das águas pluviais,  reconformação dos taludes, terraplanagem, efetuar ao longo da faixa de limpeza do retorno do material vegetativo, visando recuperar a vegetação de proteção do solo exposto. Na devolução do material do recuo, a sarjeta deverá recebe-lo   uniformemente, ou plantio de placas de grama dos lados externos de cada canaleta, caso houver recursos próprios</t>
  </si>
  <si>
    <t>Após os trabalhos de recuo do material vegetal, quebra de barranco, construção das estruturas de armazenamento das águas pluviais,  reconformação dos taludes, terraplanagem, visando recuperar a vegetação de proteção do solo exposto. Na devolução do material do recuo, a sarjeta deverá recebe-lo devendo distribuir uniformemente, ou plantio de placas de grama dos lados externos de cada canaleta, caso houver recursos próprios</t>
  </si>
  <si>
    <t>Após os trabalhos de recuo do material vegetal, quebra de barranco, construção das estruturas de armazenamento das águas pluviais,  reconformação dos taludes, terraplanagem,  efetuar ao longo da faixa de limpeza o retorno do material vegetativo, visando recuperar a vegetação de proteção do solo exposto. Na devolução do material do recuo, a sarjeta deverá recebe-lo devendo distribuir uniformemente o material orgânico, ou plantio de placas de grama dos lados externos de cada canaleta, caso houver recursos próprios</t>
  </si>
  <si>
    <t xml:space="preserve">Estrada encaixada, altura média do barranco de aproximadamente 1,82 metros LE e 2,14 metros LD , ausência de abaulamento, cerca dos dois lados, existência de árvores nos dois lados e culturas instaladas em ambos os lado. Largura atual média da estrada de aproximada de 7,5 metros. </t>
  </si>
  <si>
    <t>Estrada aclive/declive, encaixada, c/ plataforma irregular, c/culturas temporárias e permanente, largura média de 7 metros de plataforma e  c/barrancos média nos dois lados de 2,50m de altura,( LD 2,60m e LE 2,43m ) a àgua escoa pelas laterais da estrada e escoa no rio na parte mais baixa da estrada do lado esquerdo, possui àrvores tanto do lado direito como do esquerdo da estrada e possui cerca de arame farpado ambos os lados.</t>
  </si>
  <si>
    <t>Estrada aclive/declive, encaixada, c/ plataforma irregular, c/culturas temporárias e permanente, largura média de 7 metros de plataforma e  c/barrancos LD e LE 2,00m , a àgua escoa pelas laterais da estrada e escoa no rio na parte mais baixa da estrada do lado esquerdo, possui àrvores tanto do lado direito como do esquerdo da estrada e possui cerca de arame farpado ambos os lados.</t>
  </si>
  <si>
    <t>R$</t>
  </si>
  <si>
    <t>Proteção vegetativa</t>
  </si>
  <si>
    <t>Total</t>
  </si>
  <si>
    <t>Unidade</t>
  </si>
  <si>
    <t>m</t>
  </si>
  <si>
    <t>m3</t>
  </si>
  <si>
    <t>m2</t>
  </si>
  <si>
    <t>R$/hora</t>
  </si>
  <si>
    <t>TOTAL</t>
  </si>
  <si>
    <t>Nº do Projeto:</t>
  </si>
  <si>
    <t>Nome da Estrada</t>
  </si>
  <si>
    <t>Sigla</t>
  </si>
  <si>
    <t>2.  JUSTIFICATIVA DO PROJETO E ESTRATÉGIA DE PRIORIZAÇÃO.</t>
  </si>
  <si>
    <t>CARACTERIZAÇÃO / DIAGNÓSTICO</t>
  </si>
  <si>
    <t xml:space="preserve">Extensão do Trecho a ser reabilitado (km): </t>
  </si>
  <si>
    <t>Reabilitação de trechos críticos</t>
  </si>
  <si>
    <t>*Observações</t>
  </si>
  <si>
    <t>Descrição das atividades</t>
  </si>
  <si>
    <t>Identificação dos trechos</t>
  </si>
  <si>
    <t>Proposta mitigadora ou Compensatória</t>
  </si>
  <si>
    <t>Intervenção em Área de Preservação Permanente – APP</t>
  </si>
  <si>
    <t>Supressão de vegetação nativa de porte arbóreo</t>
  </si>
  <si>
    <t>Intervenção em unidades de Conservação – UC ou Zona de Amortecimento de Unidade de Conservação de Proteção Integral - UCPI</t>
  </si>
  <si>
    <t>Descrição dos serviços</t>
  </si>
  <si>
    <t>**Tipo de Outorga</t>
  </si>
  <si>
    <t>RESPONSÁVEL TÉCNICO:</t>
  </si>
  <si>
    <r>
      <t>1.</t>
    </r>
    <r>
      <rPr>
        <b/>
        <sz val="10"/>
        <rFont val="Times New Roman"/>
        <family val="1"/>
      </rPr>
      <t xml:space="preserve">          </t>
    </r>
    <r>
      <rPr>
        <b/>
        <sz val="10"/>
        <rFont val="Arial"/>
        <family val="2"/>
      </rPr>
      <t>IDENTIFICAÇÃO DO PROJETO</t>
    </r>
  </si>
  <si>
    <t xml:space="preserve">Estrada Rural : </t>
  </si>
  <si>
    <t>Revestimento da pista de rolamento</t>
  </si>
  <si>
    <t>Drenagens:</t>
  </si>
  <si>
    <t>Proteção vegetativa:</t>
  </si>
  <si>
    <t>Revestimento da pista de rolamento:</t>
  </si>
  <si>
    <t>Quantidade</t>
  </si>
  <si>
    <t>Melhoria da Plataforma</t>
  </si>
  <si>
    <t>Implantação do Sistema de drenagens</t>
  </si>
  <si>
    <t xml:space="preserve"> PROPOSTA DE SERVIÇOS</t>
  </si>
  <si>
    <t>Apoio do PDRS</t>
  </si>
  <si>
    <t>Contrapartida</t>
  </si>
  <si>
    <t>Extensão:</t>
  </si>
  <si>
    <t>ORDEM</t>
  </si>
  <si>
    <t xml:space="preserve">Proteção vegetativa: </t>
  </si>
  <si>
    <t xml:space="preserve">Plataforma e pista de rolamento: </t>
  </si>
  <si>
    <t xml:space="preserve">Drenagens: </t>
  </si>
  <si>
    <t xml:space="preserve">Revestimento da pista de rolmento: </t>
  </si>
  <si>
    <t>5. Recomendações técnicas para recuperação de área de empréstimo e "bota fora":</t>
  </si>
  <si>
    <t xml:space="preserve"> ANEXOS</t>
  </si>
  <si>
    <t>Modalidade</t>
  </si>
  <si>
    <t>Origem do Recurso</t>
  </si>
  <si>
    <t>Material</t>
  </si>
  <si>
    <t>Recursos – Município (contrapartida)</t>
  </si>
  <si>
    <t>Período total de execução (dias)</t>
  </si>
  <si>
    <t>Extensão do trecho  serviço de reabilitação (km)</t>
  </si>
  <si>
    <t xml:space="preserve">Revestimento da pista de rolamento: </t>
  </si>
  <si>
    <t>EXTENSÃO TOTAL</t>
  </si>
  <si>
    <t>Descrição dos Serviços</t>
  </si>
  <si>
    <t xml:space="preserve">Extensão:
</t>
  </si>
  <si>
    <t>Reabilitação de "trechos críticos"</t>
  </si>
  <si>
    <t>4.1 Modalidade de serviços: Reabilitação de ¨trechos críticos"</t>
  </si>
  <si>
    <t>4.1.1 Identificação da estrada</t>
  </si>
  <si>
    <t>4.1.3 Identificação da estrada</t>
  </si>
  <si>
    <t>4.1.4 Identificação da estrada</t>
  </si>
  <si>
    <t xml:space="preserve">Obs: </t>
  </si>
  <si>
    <t>Atividades</t>
  </si>
  <si>
    <t>Execução dos serviços</t>
  </si>
  <si>
    <t>UN.</t>
  </si>
  <si>
    <t>A1</t>
  </si>
  <si>
    <t>A2</t>
  </si>
  <si>
    <t>B1</t>
  </si>
  <si>
    <t>B2</t>
  </si>
  <si>
    <t>C1</t>
  </si>
  <si>
    <t>C2</t>
  </si>
  <si>
    <t>D1</t>
  </si>
  <si>
    <t>D2</t>
  </si>
  <si>
    <t>GRUPO DE SERVIÇO</t>
  </si>
  <si>
    <t>Discriminação da Atividade</t>
  </si>
  <si>
    <t>MELHORIAS DA PLATAFORMA</t>
  </si>
  <si>
    <t>M2</t>
  </si>
  <si>
    <t>Escavação carga transporte &lt;25 m (abatimento de taludes)</t>
  </si>
  <si>
    <t>M3</t>
  </si>
  <si>
    <t>Conformação. Geométrica. da  plataforma sarjetas/leiras</t>
  </si>
  <si>
    <t>Drenagem Superficial</t>
  </si>
  <si>
    <t>M</t>
  </si>
  <si>
    <t>Lombadas</t>
  </si>
  <si>
    <t>Caixa de retenção 10 m diâmetro</t>
  </si>
  <si>
    <t>Caixa de retenção 20 m diâmetro</t>
  </si>
  <si>
    <t>Drenagem Corrente</t>
  </si>
  <si>
    <t>Boca de bueiro simples 40 cm alvenaria/blocos</t>
  </si>
  <si>
    <t>Boca de bueiro simples 80 cm alvenaria/blocos</t>
  </si>
  <si>
    <t>Caixa coletora/dissipadora em alvenaria p/ bueiro 60 cm</t>
  </si>
  <si>
    <t>Drenagem Profunda</t>
  </si>
  <si>
    <t>Execução de dreno profundo TIPO I</t>
  </si>
  <si>
    <t>Execução de dreno profundo TIPO II</t>
  </si>
  <si>
    <r>
      <t>m</t>
    </r>
    <r>
      <rPr>
        <vertAlign val="superscript"/>
        <sz val="8"/>
        <color indexed="8"/>
        <rFont val="Arial"/>
        <family val="2"/>
      </rPr>
      <t>2</t>
    </r>
  </si>
  <si>
    <t>Outros Serviços Correlatos às Atividades de Drenagem</t>
  </si>
  <si>
    <r>
      <t>m</t>
    </r>
    <r>
      <rPr>
        <vertAlign val="superscript"/>
        <sz val="8"/>
        <color indexed="8"/>
        <rFont val="Arial"/>
        <family val="2"/>
      </rPr>
      <t>3</t>
    </r>
  </si>
  <si>
    <t>PROTEÇÃO VEGETAL</t>
  </si>
  <si>
    <t>QTD TOTAL</t>
  </si>
  <si>
    <t>R$ - TOTAL</t>
  </si>
  <si>
    <t>TOTAL - DRENAGEM SUPERFICIAL</t>
  </si>
  <si>
    <t>TOTAL - MELHORIAS DA PLATAFORMA</t>
  </si>
  <si>
    <t>TOTAL - Drenagem Profunda</t>
  </si>
  <si>
    <t>TOTAL - PROTEÇÃO VEGETAL</t>
  </si>
  <si>
    <t>TOTAL - REVESTIMENTOS</t>
  </si>
  <si>
    <t>TOTAL - Outros Serviços Correlatos às Atividades de Drenagem</t>
  </si>
  <si>
    <t>TOTAL - DRENAGEM CORRENTE</t>
  </si>
  <si>
    <t>QUANTIDADES</t>
  </si>
  <si>
    <t>VALOR UNITÁRIO R$</t>
  </si>
  <si>
    <t>Limpeza do terreno com destoca de árvores &lt; 78 cm</t>
  </si>
  <si>
    <t>Destoca de árvore &gt; 78 cm</t>
  </si>
  <si>
    <t>um</t>
  </si>
  <si>
    <t xml:space="preserve">Limpeza do terreno s  destoca de árvores </t>
  </si>
  <si>
    <t xml:space="preserve">Raspagem de Terreno (recuo da camada vegetal) </t>
  </si>
  <si>
    <t>Carga de material de limpeza</t>
  </si>
  <si>
    <t>Espalhamento e regularização de mat "bota fora"</t>
  </si>
  <si>
    <t>Escavação e carga de material Categoria 1/2</t>
  </si>
  <si>
    <t>Tranp Material Cat 1/2 até 1km</t>
  </si>
  <si>
    <t>Tranp Material Cat 1/2 até 10km</t>
  </si>
  <si>
    <t>m3/km</t>
  </si>
  <si>
    <t>1. Memorial de cálculo de custo de serviços especiais que não constantam de tabelas oficiais de referêcia</t>
  </si>
  <si>
    <t>Equipamento</t>
  </si>
  <si>
    <t>R$/m3</t>
  </si>
  <si>
    <t>Trator S/Esteira lamina - 2,28 m3 - Cond D</t>
  </si>
  <si>
    <t>Trator S/Esteira lamina - 3,18 m3 - Cond D</t>
  </si>
  <si>
    <t>Valor médio</t>
  </si>
  <si>
    <t>Transporte material de limpeza  (até 1 Km)</t>
  </si>
  <si>
    <t>Conformação. Geométrica. da  plataforma sarjetas/leiras - 3 operações</t>
  </si>
  <si>
    <t>Moto niveladora c/escarificador - 16.200 kg. Cod D</t>
  </si>
  <si>
    <t>Operação</t>
  </si>
  <si>
    <t>Pé de carneiro 15,5   T Cond D</t>
  </si>
  <si>
    <t>R$/total</t>
  </si>
  <si>
    <t>Segmento de terraço/bigode. Secção 1 m3</t>
  </si>
  <si>
    <t>R$/m</t>
  </si>
  <si>
    <t>Bigodes/segmento de terraços(secção 1 m3)</t>
  </si>
  <si>
    <t>Lombada, mínimo (7 X10X1 m)</t>
  </si>
  <si>
    <t>R$/U</t>
  </si>
  <si>
    <t>Rendimento: m2/Hora</t>
  </si>
  <si>
    <t>Rendimento: m3/Hora</t>
  </si>
  <si>
    <t>Rendimento: M/Hora</t>
  </si>
  <si>
    <t>Rendimento: U/Hora</t>
  </si>
  <si>
    <t>Boca de bueiro simples 60 cm alvenaria/blocos</t>
  </si>
  <si>
    <t>Boca de bueiro simples 1 M alvenaria/blocos</t>
  </si>
  <si>
    <t>Revestimento Alternativo - concreto usina "in loco"</t>
  </si>
  <si>
    <t>00007267 BLOCO CERAMICO VEDAÇÃO 6 FUROS - 9 X 14 X 19 CM UN 0,60</t>
  </si>
  <si>
    <t>00004743 CASCALHO DE CAVA M3 69,14</t>
  </si>
  <si>
    <t>00004744 CASCALHO DE RIO M3 56,57</t>
  </si>
  <si>
    <t>00004745 CASCALHO LAVADO M3 84,86</t>
  </si>
  <si>
    <t>00004746 CASCALHO, PEDREGULHO OU PICARRA (MATERIAL DE JAZIDA PARA BASE DE PAVIMENTACAO, REVESTIMENTO M3 33,00</t>
  </si>
  <si>
    <t>PRIMARIO, BASES ASFALTICAS ETC - SEM TRANSPORTE)</t>
  </si>
  <si>
    <t>SERVIÇOS</t>
  </si>
  <si>
    <t>Código</t>
  </si>
  <si>
    <t>Descrição</t>
  </si>
  <si>
    <t>Mão de Obra</t>
  </si>
  <si>
    <t>CMR</t>
  </si>
  <si>
    <t>IMG</t>
  </si>
  <si>
    <t>Lançamento, espalhamento e adensamento de concreto ou massa em lastro e/ou enchimento</t>
  </si>
  <si>
    <t>m³</t>
  </si>
  <si>
    <t>Lançamento e adensamento de concreto ou massa em fundação</t>
  </si>
  <si>
    <t>Lançamento e adensamento de concreto ou massa em estrutura</t>
  </si>
  <si>
    <t>Lançamento e adensamento de concreto ou massa por bombeamento</t>
  </si>
  <si>
    <t>Nivelamento de piso em concreto com acabadora de superfície</t>
  </si>
  <si>
    <t>m²</t>
  </si>
  <si>
    <t>Concreto usinado, fck = 20,0 MPa</t>
  </si>
  <si>
    <t>Concreto usinado, fck = 25,0 MPa</t>
  </si>
  <si>
    <t>Concreto usinado, fck = 30,0 MPa</t>
  </si>
  <si>
    <t>Concreto usinado, fck = 35,0 MPa</t>
  </si>
  <si>
    <t>Concreto usinado, fck = 40,0 MPa</t>
  </si>
  <si>
    <t>Forma em madeira comum para fundação</t>
  </si>
  <si>
    <t>Forma em madeira comum para estrutura</t>
  </si>
  <si>
    <t>Forma em madeira comum para caixao perdido</t>
  </si>
  <si>
    <t>Alvenaria de bloco cerâmico de vedação, uso revestido, de 9 cm</t>
  </si>
  <si>
    <t>Alvenaria de bloco cerâmico de vedação, uso revestido, de 14 cm</t>
  </si>
  <si>
    <t>Alvenaria de bloco cerâmico de vedação, uso revestido, de 19 cm</t>
  </si>
  <si>
    <t>Alvenaria de bloco de concreto de vedação, uso revestido, de 9 cm</t>
  </si>
  <si>
    <t>Alvenaria de bloco de concreto de vedação, uso revestido, de 14 cm</t>
  </si>
  <si>
    <t>Alvenaria de bloco de concreto de vedação, uso revestido, de 19 cm</t>
  </si>
  <si>
    <t>Alvenaria de bloco de concreto de vedação, uso aparente, de 9 cm</t>
  </si>
  <si>
    <t>Alvenaria de bloco de concreto de vedação, uso aparente, de 14 cm</t>
  </si>
  <si>
    <t>Alvenaria de bloco de concreto de vedação, uso aparente, de 19 cm</t>
  </si>
  <si>
    <t>00004729 PEDRA BRITADA GRADUADA, CLASSIFICADA (POSTO PEDREIRA/FORNECEDOR, SEM FRETE) M3 CR 64,23</t>
  </si>
  <si>
    <t>00004720 PEDRA BRITADA N. 0, OU PEDRISCO (4,8 A 9,5 MM) POSTO PEDREIRA/FORNECEDOR, SEM M3 70,23</t>
  </si>
  <si>
    <t>00004721 PEDRA BRITADA N. 1 (9,5 a 19 MM) POSTO PEDREIRA/FORNECEDOR, SEM FRETE M3 CR 55,01</t>
  </si>
  <si>
    <t>00004718 PEDRA BRITADA N. 2 (19 A 38 MM) POSTO PEDREIRA/FORNECEDOR, SEM FRETE M3 C 55,00</t>
  </si>
  <si>
    <t xml:space="preserve">00004748 PEDRA BRITADA OU BICA CORRIDA, NAO CLASSIFICADA (POSTO PEDREIRA/FORNECEDOR, M3 59,51 SEM FRETE) </t>
  </si>
  <si>
    <t>R$/u</t>
  </si>
  <si>
    <t>Mão de obra</t>
  </si>
  <si>
    <t>sarrafo de madeira 10 x 2,5 cm</t>
  </si>
  <si>
    <t>Referência</t>
  </si>
  <si>
    <t>CPOs - fev 15</t>
  </si>
  <si>
    <t>Tabela CPOs - Fev 15</t>
  </si>
  <si>
    <t>ódigo</t>
  </si>
  <si>
    <t>Sinapi - fev 15</t>
  </si>
  <si>
    <t>SEIXO ROLADO PARA APLICACAO EM CONCRETO (POSTO PEDREIRA/FORNECEDOR, SEM M3 70,37 FRETE) CR</t>
  </si>
  <si>
    <t>SINAPI</t>
  </si>
  <si>
    <t>00006193 TABUA MADEIRA 2A QUALIDADE 2,5 X 20,0CM (1 X 8") NAO APARELHADA M CR 4,71</t>
  </si>
  <si>
    <t>Sarrafo 10 cm</t>
  </si>
  <si>
    <t>TELA DE ACO SOLDADA NERVURADA CA-60, Q-61, (0,97 KG/M2), DIAMETRO DO FIO = 3,4 MM, M2 5,99 LARGURA = 2,45 X 120 M DE COMPRIMENTO, ESPACAMENTO DA MALHA = 15 X 15 CM CR</t>
  </si>
  <si>
    <t>Malha pop CA 60 4 mm</t>
  </si>
  <si>
    <t>Revestimento Alternativo - concreto FCK 25 (usinado "in loco") espessura de 10 cm. Base de cácculo: trilho duplo 100 m com faixa de 80 cm/cada=160 m2</t>
  </si>
  <si>
    <t>R$/m2</t>
  </si>
  <si>
    <t>TOTAL  - DRENAGENS</t>
  </si>
  <si>
    <t>Recuperação de bota fora</t>
  </si>
  <si>
    <t>Construção de terraço</t>
  </si>
  <si>
    <t>TOTAL - Recuperação de área de empréstimo e "bota fora"</t>
  </si>
  <si>
    <t>Extensão total dos "trechos"</t>
  </si>
  <si>
    <t>Grupos de Serviços</t>
  </si>
  <si>
    <t>CATEGORIA - OBRAS</t>
  </si>
  <si>
    <t>Nome</t>
  </si>
  <si>
    <t>Função</t>
  </si>
  <si>
    <t>*Intergrante do quadro; terceirizado, outros</t>
  </si>
  <si>
    <t>Especificação técnica detalhada de cada serviço</t>
  </si>
  <si>
    <t>Licenciamento e outorga - quando for o caso</t>
  </si>
  <si>
    <t xml:space="preserve">Quadro dos quantitativos </t>
  </si>
  <si>
    <t xml:space="preserve">6. ORÇAMENTO </t>
  </si>
  <si>
    <t>6.1 Orçamento consolidado dos serviços de reabilitação de "trechos críticos"</t>
  </si>
  <si>
    <t xml:space="preserve">7. Orçamento total  e percentual do de apoio do PDRS </t>
  </si>
  <si>
    <t>8. Equipe de acompanhamento</t>
  </si>
  <si>
    <t>Planta: Traçado Geométrico, Perfil longitudinal, Seções Transversais atual e projetada, texto descritivo dos serviços para cada "trecho", foto atual</t>
  </si>
  <si>
    <t>ORCAMENTO TOTAL - R$</t>
  </si>
  <si>
    <t>Concreto - FCK - 25</t>
  </si>
  <si>
    <t>Grama em Placas s/adubo</t>
  </si>
  <si>
    <t>Retorno da camada vegetal</t>
  </si>
  <si>
    <t>Canaleta em concreto - 60 cm</t>
  </si>
  <si>
    <t>Canaleta em concreto -80 cm</t>
  </si>
  <si>
    <t>Sarjetas tipo D em concreto - 5cm</t>
  </si>
  <si>
    <t>CPOS Fev 15</t>
  </si>
  <si>
    <t>concreto - FCK20</t>
  </si>
  <si>
    <t>Canaleta de concreto -  concreto FCK 20 (usinado "in loco") com 5 cm de espessura - base 100 m2</t>
  </si>
  <si>
    <t>Passagem molhada - concreto usinado "in loco" - 10cm, FCK 25</t>
  </si>
  <si>
    <t>Lastro de concreto usinado "in loco", 10 cm FCK 20</t>
  </si>
  <si>
    <t>CPOs Fev 15</t>
  </si>
  <si>
    <t xml:space="preserve">Boca de bueiro bloco -80 cm - material e mão de obra 2,4x1,2m). AbasLaterais (0,8x1,2m) </t>
  </si>
  <si>
    <t xml:space="preserve">Boca de bueiro bloco - 60 cm - material e mão de obra (2,0x1,0m). Abas Laterais (0,6x1,0m) </t>
  </si>
  <si>
    <t xml:space="preserve">Boca de bueiro bloco - 40 cm - material e mão de obra (1,6x0,8m). Abas Laterais (0,6x0,8m) </t>
  </si>
  <si>
    <t>unidade</t>
  </si>
  <si>
    <t>R$/unidade</t>
  </si>
  <si>
    <t>Material/serviço</t>
  </si>
  <si>
    <t>Sinapi</t>
  </si>
  <si>
    <t>hora</t>
  </si>
  <si>
    <t>Caminhão irrigador 6000 l Com D, rendimento 2000 m2/h</t>
  </si>
  <si>
    <t>R$/100 m2</t>
  </si>
  <si>
    <t>brita - bica corrida</t>
  </si>
  <si>
    <t>Revestimento solo brita 50% (material, transporte, distribuição, incorporação e compactação) - Base de cálculo 100 m2 com 10 cm de espessura.</t>
  </si>
  <si>
    <t>Revestimento Primário - Cascalho natural (incluindo-se custos do material, escavação na jazida/cascalheira, carga, transporte -  20 km, espalhamento, compactação com o pneu do caminhão irrigador)</t>
  </si>
  <si>
    <t xml:space="preserve">Revestimento primário - Solo brita 50% (material, transporte, distribuição, incorporação e compactação) </t>
  </si>
  <si>
    <t>Incorporação: Trator agrícola com grade - passadas</t>
  </si>
  <si>
    <t>Conformação da plataforma - motoniveladora. Rend - 1400m2/h</t>
  </si>
  <si>
    <t>Tabelas de referências</t>
  </si>
  <si>
    <t>Item</t>
  </si>
  <si>
    <t>22.01.02.99</t>
  </si>
  <si>
    <t>22.01.01.99</t>
  </si>
  <si>
    <t>22.01.05.99</t>
  </si>
  <si>
    <t>22.02.01.99</t>
  </si>
  <si>
    <t>22.02.06.99</t>
  </si>
  <si>
    <t>22.02.09.99</t>
  </si>
  <si>
    <t>22.03.01.99</t>
  </si>
  <si>
    <t>22.03.02.99</t>
  </si>
  <si>
    <t>22.03.03.99</t>
  </si>
  <si>
    <t>22.03.04.99</t>
  </si>
  <si>
    <t>22.03.05.99</t>
  </si>
  <si>
    <t>22.03.06.99</t>
  </si>
  <si>
    <t>22.03.11.99</t>
  </si>
  <si>
    <t>22.03.12.99</t>
  </si>
  <si>
    <t>Composição</t>
  </si>
  <si>
    <t>Memorial C</t>
  </si>
  <si>
    <t>24.18.02.99</t>
  </si>
  <si>
    <t>24.18.03.99</t>
  </si>
  <si>
    <t>24.18.01.99</t>
  </si>
  <si>
    <t>Passagem molhada (Sub base rachão)</t>
  </si>
  <si>
    <t>23.04.03.04.99</t>
  </si>
  <si>
    <t>Equipamento/material</t>
  </si>
  <si>
    <t>Passagem molhada (rachão) (7X5X0,1 M) conjugada com lombada (7X10X1 m)</t>
  </si>
  <si>
    <t>R$/hora e m3</t>
  </si>
  <si>
    <t>R$/Unidade</t>
  </si>
  <si>
    <t>Passagem molhada - rachão (7 x 3 x 0,1 m) (conjugada a lombada  - (7 x 10 x 1 m)</t>
  </si>
  <si>
    <t>Valas de escoamento/proteção - seção transv &gt;0,5 m2</t>
  </si>
  <si>
    <t>24.16.01.99</t>
  </si>
  <si>
    <t>24.16.02.99</t>
  </si>
  <si>
    <t>24.16.07.99</t>
  </si>
  <si>
    <t>24.16.08.99</t>
  </si>
  <si>
    <t>24.16.12.99</t>
  </si>
  <si>
    <t>24.16.15.99</t>
  </si>
  <si>
    <t>24.16.16.99</t>
  </si>
  <si>
    <t xml:space="preserve">Tubo de concreto D 0,4 M PA 1 + assentamento </t>
  </si>
  <si>
    <t>Tubo de concreto D 0,4 M PA 2 + assentamento</t>
  </si>
  <si>
    <t xml:space="preserve">Tubo de concreto D 0,6M PA 1 + assentamento </t>
  </si>
  <si>
    <t>Tubo de concreto D 0,6M PA2 + assentamento</t>
  </si>
  <si>
    <t xml:space="preserve">Tubo de concreto D 0,8 M PA 1 + assentamento </t>
  </si>
  <si>
    <t xml:space="preserve">Tubo de concreto D 0,8 M PA 2 + assentamento </t>
  </si>
  <si>
    <t xml:space="preserve">Tubo de concreto D 1,0 M PA 1 + assentamento </t>
  </si>
  <si>
    <t>Tubo de concreto D 1,0 M PA 2 + assentamento</t>
  </si>
  <si>
    <t xml:space="preserve">Boca de bueiro bloco -80 cm - material e mão de obra 3,0x1,5m). AbasLaterais (0,8 x1,5m) </t>
  </si>
  <si>
    <t>100 m2 = 10 m3</t>
  </si>
  <si>
    <t>(100 m2 = 10 m3)</t>
  </si>
  <si>
    <t>Distância da jazida Km (ida e volta)</t>
  </si>
  <si>
    <t>30.01.01</t>
  </si>
  <si>
    <t>Sub item</t>
  </si>
  <si>
    <t>72.50.02.99.04</t>
  </si>
  <si>
    <t>72.50.03.99.04</t>
  </si>
  <si>
    <t>Pá carregadeira - 1,7 - 1,93  m3, Cond D</t>
  </si>
  <si>
    <t>72.41.01.99.04</t>
  </si>
  <si>
    <t>72.45.06.99.04</t>
  </si>
  <si>
    <t>Caminhão irrigador 6000 l, cond D</t>
  </si>
  <si>
    <t>72.08.01.99.04</t>
  </si>
  <si>
    <t>72.37.02.99.04</t>
  </si>
  <si>
    <t>72.09.02.99.05</t>
  </si>
  <si>
    <t>Transporte - Locação caminhão basculante 8m3 Cond D</t>
  </si>
  <si>
    <t xml:space="preserve"> Distribuição: Moto niveladora c/escarificador - 16.200 kg. Cod D - rend - 1400m2/h</t>
  </si>
  <si>
    <t xml:space="preserve">Quantidade: </t>
  </si>
  <si>
    <t>72.49.02.99.04</t>
  </si>
  <si>
    <t>nº de viagem</t>
  </si>
  <si>
    <t>Sub Item/Código</t>
  </si>
  <si>
    <t xml:space="preserve">Instruções sobre as modalidades de contratação </t>
  </si>
  <si>
    <t>Desenho tipo dos seviços</t>
  </si>
  <si>
    <t>5.1 Descrição  dos serviços :</t>
  </si>
  <si>
    <t xml:space="preserve">5.2 Croqui de localização das áreas de empréstimo </t>
  </si>
  <si>
    <t>5.3 Croqui de localização das áreas de  "bota fora"</t>
  </si>
  <si>
    <t>LOCALIZAÇÃO (COORDENADAS) EXTENSÃO DO TRECHO</t>
  </si>
  <si>
    <t xml:space="preserve">9. Equipamentos mínimos: </t>
  </si>
  <si>
    <t>Especificação</t>
  </si>
  <si>
    <t>10. SALVAGUARDAS SOCIAIS/AMBIENTAL</t>
  </si>
  <si>
    <t>10.1 Licenciamento Ambiental do Projeto Técnico</t>
  </si>
  <si>
    <t>10.2 Intervenção em Cursos d água – Solicitação de outorga no DAEE</t>
  </si>
  <si>
    <r>
      <t xml:space="preserve">10.3 </t>
    </r>
    <r>
      <rPr>
        <b/>
        <sz val="10"/>
        <color indexed="8"/>
        <rFont val="Arial"/>
        <family val="2"/>
      </rPr>
      <t xml:space="preserve">Necessidade de realocação ou reassentamento de lindeiros estabelecidos no entorno do traçado das estradas </t>
    </r>
  </si>
  <si>
    <t>11. Planejamento de Execução</t>
  </si>
  <si>
    <t>Descrição do equipamento</t>
  </si>
  <si>
    <t>Período  - Dias (após a assinatura do convênio)</t>
  </si>
  <si>
    <t>Capacitação : manutenção de estradas rurais - Operadores de Máquinas e encarregados de serviços</t>
  </si>
  <si>
    <t>12 Outras considerações:</t>
  </si>
  <si>
    <t>Definição de estratégia para o  acompanhamento da execução da obra</t>
  </si>
  <si>
    <t>Placas</t>
  </si>
  <si>
    <t>Placas de segurança</t>
  </si>
  <si>
    <t>Placa de divulgação</t>
  </si>
  <si>
    <t>TOTAL PLACAS</t>
  </si>
  <si>
    <t>Semeadura de grama</t>
  </si>
  <si>
    <t>Modelo dasplacas e especificações</t>
  </si>
  <si>
    <t>Remoção e recolocação de cercas arame incluso transporte (reaproveitamento do dos materiais)</t>
  </si>
  <si>
    <t>Canaleta em concreto - 40 cm</t>
  </si>
  <si>
    <t>24.13.04.99</t>
  </si>
  <si>
    <t>24.16.11.99</t>
  </si>
  <si>
    <t>Escavadeira Hidraulica S/Est - 2,2 m3 - Cond D</t>
  </si>
  <si>
    <t>72.27.04.99.04</t>
  </si>
  <si>
    <t>Transporte - Locação caminhão basculante 8m3 Cond D - R$/km</t>
  </si>
  <si>
    <t>R$/160 m2</t>
  </si>
  <si>
    <t>Proteção vegetal por semeadura</t>
  </si>
  <si>
    <t>Roçada</t>
  </si>
  <si>
    <t>orçamento em anexo</t>
  </si>
  <si>
    <t xml:space="preserve">Composição </t>
  </si>
  <si>
    <t>Escavação e carga de material</t>
  </si>
  <si>
    <t>Raspagem do terreno - recuo da camada vegetal (mínimo 10 cm)</t>
  </si>
  <si>
    <t>Pá Carregadeira - !,7 - 1,93 m3 - cod. D</t>
  </si>
  <si>
    <t>Compactação de aterros  (camada de 30 cm)</t>
  </si>
  <si>
    <t>Compactação de aterros - camada de 30 cm (04 passadas)</t>
  </si>
  <si>
    <t>Trator agric pesado c/peso de Cond D</t>
  </si>
  <si>
    <t xml:space="preserve">Compactação do Sub leito </t>
  </si>
  <si>
    <t>Compactação do sub leito: camada de 30 cm (gradeação, umedeciemnto e compactação- 5 passadas</t>
  </si>
  <si>
    <t>rendiemnto 5000 m2/hora/5 passadas</t>
  </si>
  <si>
    <t>rendiemnto 6000 m2/hora/5 passadas</t>
  </si>
  <si>
    <t>Caixa de retenção 15m diâmetro</t>
  </si>
  <si>
    <t>Tranp Material Cat 1/2 até 2km (Inf km na coluna seguinte)</t>
  </si>
  <si>
    <t>Tranp Material Cat 1/2 até 5km  (Inf km na coluna seguinte)</t>
  </si>
  <si>
    <t>Tranp Material Cat 1/2 até 15km  (Inf km na coluna seguinte)</t>
  </si>
  <si>
    <t>Tranp Material Cat 1/2 além de 15km  (Inf km na coluna seguinte)</t>
  </si>
  <si>
    <t>Transporte material de limpeza  (&gt; 1 Km) .  (Inf km na coluna seguinte)</t>
  </si>
  <si>
    <t>Anotação de Responsabilidade Técnica - ART ou RRT</t>
  </si>
  <si>
    <t xml:space="preserve">ANEXO 13 b - Projeto Técnico de Estradas Rurais: Reabilitação de “trechos críticos” </t>
  </si>
  <si>
    <t>PROJETO BÁSICO - Execução Indireta</t>
  </si>
  <si>
    <t>Qtda</t>
  </si>
  <si>
    <t>Estradas/trechos</t>
  </si>
  <si>
    <t>Extensão - KM</t>
  </si>
  <si>
    <t>KM</t>
  </si>
  <si>
    <t>PARCELA 01 - R$</t>
  </si>
  <si>
    <t>PARCELA 02 - R$</t>
  </si>
  <si>
    <t>TOTAL - R$</t>
  </si>
  <si>
    <t>Estrada/Trecho</t>
  </si>
  <si>
    <t>Custo total por trecho</t>
  </si>
  <si>
    <t xml:space="preserve">Outros Serviços </t>
  </si>
  <si>
    <t>Desmobilização de máquinas e equipe</t>
  </si>
  <si>
    <t>Mobilização  de máquinas e equipe</t>
  </si>
  <si>
    <t>TOTAL - OUTROS SERVIÇOS</t>
  </si>
  <si>
    <t>Recursos  - SAA (reembolso)</t>
  </si>
  <si>
    <t>PARCELA 03 R$</t>
  </si>
  <si>
    <t xml:space="preserve">Cronograma de Liberação dos Recursos: </t>
  </si>
  <si>
    <t xml:space="preserve">Cronograma Físico – Financeiro </t>
  </si>
  <si>
    <t xml:space="preserve">obs: com base neste quadro que será elaborado o cronagrama fisico finaceiro </t>
  </si>
  <si>
    <t>Não há</t>
  </si>
  <si>
    <t>Extensão:  Km</t>
  </si>
  <si>
    <t>Pista de rolamento sem revestimento.</t>
  </si>
  <si>
    <t>IJO - 352</t>
  </si>
  <si>
    <t>UTM inicial: 701989,63 E    7639335,096N</t>
  </si>
  <si>
    <t>UTM Final: 703213,553 E
                                                                                                                                                    7638721,012 N</t>
  </si>
  <si>
    <t>UTM inicial: 703213,553 E
                                                                                                                                                    7638721,012 N</t>
  </si>
  <si>
    <t>UTM Final: 703670,00 E
                                                                                                                                                   7638402,94 N</t>
  </si>
  <si>
    <t>.Sistema de drenagem ineficiente, ausência de lombadas e saídas de água.</t>
  </si>
  <si>
    <t>MUNICÍPIO:    ITAJOBI</t>
  </si>
  <si>
    <t>VILA AÇAÍ</t>
  </si>
  <si>
    <t>IJO-352</t>
  </si>
  <si>
    <t>ASSOCIAÇÃO DOS PEQUENOS PRODUTORES RURAIS DE ITAJOBI – SP possui plano de negócio aprovado pelo PDRS - Microbacias II, que encontra se em fase de implantação. A Prefeitura Municipal de  ITAJOBI, município sede da organização, manifestou interesse em firmar convênio com a Secretaria de Agricultura e Abastecimento do Estado de São Paulo - SAA, através do referido programa, com finalidade de requerer recursos financeiros para melhoria da malha viária municipal, visando dar condições de trafegabilidade às estradas em que trafegam os produtores que participam do plano de negócio, facilitando o escoamento da produção. 
     A seleção das estradas e trechos objeto deste projeto foi realizada em conformidade com os critérios sugeridos pelo Projeto Microbacias II (anexo 12b). Os serviços de reabilitação dos trechos críticos  irão contribuir com negócio proposto pela organização dos produtores rurais uma vez que o acesso a maioria das propriedades dos integrantes da proposta será facilitado, proporcionando segurança aos usuários, melhorando a trafegabilidade para escoamento da produção agropecuária e na melhoria da qualidade de vida da população facilitando o transporte de alunos, o acesso à saúde e lazer.</t>
  </si>
  <si>
    <t>4.1.2 Identificação da estrada</t>
  </si>
  <si>
    <t>Sistema de drenagem ineficiente, ausência de lombadas e saídas de água.</t>
  </si>
  <si>
    <t>Não existe qualquer tipo de revestimento.</t>
  </si>
  <si>
    <t>Deficiente, sendo necessária implantar após regularização da adequação.</t>
  </si>
  <si>
    <t>Não existe qualquer tipo de revestimento</t>
  </si>
  <si>
    <t>Estrada encaixada, altura média do barranco de aproximadamente 1,90 metros do LE e 1,70 metros lado LD  da estrada, ausência de abaulamento, cerca em ambos lados, existencia de árvores com  largura média atual  da estrada em 7,60 metros.</t>
  </si>
  <si>
    <t>Deficiente, sendo necessária implantar após regularização da adequação</t>
  </si>
  <si>
    <t>B2  (41m até 46 a 54 + 14m)</t>
  </si>
  <si>
    <t>UTM Final: 706288,41E
            7636213,93N</t>
  </si>
  <si>
    <t>UTM inicial:705000,22E
                                                                                                                                        7636580,52N</t>
  </si>
  <si>
    <t>UTM inicial:704656,93 E
                                                                                                                                             7637368,80 N</t>
  </si>
  <si>
    <t>UTM Final:705000,22 E
                                                                                                                                        7636580,52 N</t>
  </si>
  <si>
    <t>UTM inicial:704240,67 E
                                                                                                                                   7637769,39 N</t>
  </si>
  <si>
    <t>UTM Final:704656,93 E
                                                                                                                                          7637368,80 N</t>
  </si>
  <si>
    <t xml:space="preserve">UTM inicial:703998,46 E
                                                                                                                                        7637948,15 N
</t>
  </si>
  <si>
    <t>UTM Final:704240,67 E
                                                                                                                                   7637769,39 N</t>
  </si>
  <si>
    <t>A1     (01 a 30 + 36 metros)</t>
  </si>
  <si>
    <t>A2 (14m até a 31 a 42+10m)</t>
  </si>
  <si>
    <t>B1     (40m até a 43 a 45 + 9 metros)</t>
  </si>
  <si>
    <t>C1       ( 36 m até a 55 a 60 + 5 m)</t>
  </si>
  <si>
    <t>C2      (45m até a 61 a 71 + 16m)</t>
  </si>
  <si>
    <t>D1       (34m até a 72 a 90 + 42 m)</t>
  </si>
  <si>
    <t>D2          (8 m até a 91 a 117 + 35 m)</t>
  </si>
  <si>
    <t>Espalhamento e regularização:Não haverá necessidade de material oriundo de área de empréstimo, os solos a serem utilizados nas lombadas serão retirados por escavação local nas áreas lindeiras; quando construido ou reformado terraços (bigodes) ou mesmo na quebra de barrancos. Assim o solo a ser  utilizado será proveniente da escavação/movimentação local ao longo de cada trecho e de acordo com a necessidade.</t>
  </si>
  <si>
    <t>Não haverá necessidade de realizar a operação de "bota fora" de materiais, pois a limpeza a ser efetuada consiste no recuo da camada superficial do solo (camada com matéria orgânica) para a área interna da propriedade, logo após onde será realizada a quebra de barranco, para posterior devolução dessa camada superficial ao seu local original</t>
  </si>
  <si>
    <t xml:space="preserve">Práticas mecânica de conservação:são as que se utilizam de estruturas artificiais para a redução da velocidade de escoamento da água sobre a superfície do terreno, interferindo em fases mais avançadas do processo erosivo. Constituem a principal forma de controle da erosão em estradas não pavimentadas, embora devam ser utilizadas, em áreas agrícolas, de forma complementar às práticas edáficas e vegetativas. </t>
  </si>
  <si>
    <t>Revegetação: Será de acordo com solução técnica exigida pelo órgão público ...</t>
  </si>
  <si>
    <t>Outros: Não haverá área de emprestimo, portanto não tem necessidade da descrição dos serviços e mesmo os equipamentos</t>
  </si>
  <si>
    <t>Não haverá necessidade de realizar a operação de emprestimo de materiais.</t>
  </si>
  <si>
    <t>Diretor de obras</t>
  </si>
  <si>
    <t>NÃO HAVERÁ NECESSIDADE</t>
  </si>
  <si>
    <t>Motoniveladora</t>
  </si>
  <si>
    <t>Trator Esteira</t>
  </si>
  <si>
    <t>Pá Carregadeira</t>
  </si>
  <si>
    <t>Trator Pneus</t>
  </si>
  <si>
    <t>Escavadeira Hidráulica</t>
  </si>
  <si>
    <t>Caminhão Irrigadeira</t>
  </si>
  <si>
    <t>Caminhão Basculante Trucado</t>
  </si>
  <si>
    <t>140 HP equipado com escarificador.</t>
  </si>
  <si>
    <t>90 HP acoplada de lamina frontal</t>
  </si>
  <si>
    <t>140 hp equipado com caçamba de 12 ton.</t>
  </si>
  <si>
    <t>140 HP traçado, acoplado com grade aradora c/ controle.</t>
  </si>
  <si>
    <t>130 HP sobre esteiras com caçamba de capacidade 1,20 m³.</t>
  </si>
  <si>
    <t>Tipo toco capacidade 6000 litros.</t>
  </si>
  <si>
    <t>Com capacidade 10 m³.</t>
  </si>
  <si>
    <t>Ocorre a formação de poças d'água em certos pontos da pista de rolamento e sistema de drenagem ineficiente, ausência de lombadas e saídas de água.</t>
  </si>
  <si>
    <t>DER - SP - 30/09/16</t>
  </si>
  <si>
    <t>rendimento 5000 m2/hora/4 passadas</t>
  </si>
  <si>
    <t>rendimento 6000 m2/hora/4 passadas</t>
  </si>
  <si>
    <t>Caixa de retenção circular D - 10 m</t>
  </si>
  <si>
    <t>Caixa de retenção circular D - 15 m</t>
  </si>
  <si>
    <t>Caixa de retenção circular D -20 m</t>
  </si>
  <si>
    <t xml:space="preserve">Revestimento Primário - Alteamento (incluindo-se custos do material,máquinas, carga, transporte - distribuição e compactação) - base 100 m2 com espessura de 60 cm -  OBS: base de cálculo: 100 m2                   </t>
  </si>
  <si>
    <t>Brita</t>
  </si>
  <si>
    <t>Escavação e carga solo</t>
  </si>
  <si>
    <t>DER -SP (30/09/16)</t>
  </si>
  <si>
    <t>Revestimento Alternativo - concreto FCK 25 (usinado ) espessura de 10 cm. Base de cácculo: Placa de 4,0 de largura por 25 de comprimento = 100m²</t>
  </si>
  <si>
    <t>sarrafo de madeira 20 x 2,5 cm</t>
  </si>
  <si>
    <t>DER SP-09/15</t>
  </si>
  <si>
    <t>24.0,7.05.99</t>
  </si>
  <si>
    <t>CPOs-nov 2015</t>
  </si>
  <si>
    <t>pedra brita 04</t>
  </si>
  <si>
    <t>Sinapi 2015/nov</t>
  </si>
  <si>
    <t>escavação e carga</t>
  </si>
  <si>
    <t>DER - SP</t>
  </si>
  <si>
    <t>Transporte - 20 km</t>
  </si>
  <si>
    <t>22.03.04-99</t>
  </si>
  <si>
    <t xml:space="preserve"> Distribuição: motoniveladora com D - rend - 1400m2/h</t>
  </si>
  <si>
    <t>72-37-02-99-03</t>
  </si>
  <si>
    <r>
      <t xml:space="preserve">• Melhoria da plataforma – </t>
    </r>
    <r>
      <rPr>
        <b/>
        <sz val="10"/>
        <rFont val="Arial"/>
        <family val="2"/>
      </rPr>
      <t>7</t>
    </r>
    <r>
      <rPr>
        <sz val="10"/>
        <rFont val="Arial"/>
        <family val="2"/>
      </rPr>
      <t xml:space="preserve"> metros</t>
    </r>
  </si>
  <si>
    <r>
      <t xml:space="preserve">  -</t>
    </r>
    <r>
      <rPr>
        <b/>
        <sz val="10"/>
        <rFont val="Arial"/>
        <family val="2"/>
      </rPr>
      <t>Limpeza superficial</t>
    </r>
    <r>
      <rPr>
        <sz val="10"/>
        <rFont val="Arial"/>
        <family val="2"/>
      </rPr>
      <t xml:space="preserve"> do solo e material vegetal na plataforma, transportando para o bota fora a ser especificado pela fiscalização.Operações:</t>
    </r>
  </si>
  <si>
    <t xml:space="preserve"> -escavação</t>
  </si>
  <si>
    <t xml:space="preserve"> -transporte</t>
  </si>
  <si>
    <t xml:space="preserve"> - espalhar material</t>
  </si>
  <si>
    <t xml:space="preserve"> </t>
  </si>
  <si>
    <r>
      <t xml:space="preserve">  -</t>
    </r>
    <r>
      <rPr>
        <b/>
        <sz val="10"/>
        <rFont val="Arial"/>
        <family val="2"/>
      </rPr>
      <t>Abaulamento</t>
    </r>
    <r>
      <rPr>
        <sz val="10"/>
        <rFont val="Arial"/>
        <family val="2"/>
      </rPr>
      <t xml:space="preserve"> ou conformação geométrica da plataforma e sarjeta com inclinação para as  laterais de 6% e sarjetas nas 2 laterais na forma triangular com 1m de largura e 0,30m de profundidade. Nas entradas das propriedades lindeiras ao trecho aumentar a largura superior da sarjeta “para dentro” da área lindeira conformando a pista de rolamento de acesso à propriedade de maneira permitir o trânsito de caminhões.Operações:</t>
    </r>
  </si>
  <si>
    <t xml:space="preserve"> -conformação com moto niveladora</t>
  </si>
  <si>
    <t xml:space="preserve"> -umedecimento</t>
  </si>
  <si>
    <t xml:space="preserve"> -compactação</t>
  </si>
  <si>
    <t>• Sistema de drenagem</t>
  </si>
  <si>
    <t>A) Na condição de transporte de material:</t>
  </si>
  <si>
    <t>- escarificar a superfície da plataforma</t>
  </si>
  <si>
    <t>-escavação, carga do solo</t>
  </si>
  <si>
    <t>-transporte do solo</t>
  </si>
  <si>
    <t>- conformar a lombada</t>
  </si>
  <si>
    <t>-umedecimento</t>
  </si>
  <si>
    <t>- compactação</t>
  </si>
  <si>
    <t xml:space="preserve">                -escavação e construção</t>
  </si>
  <si>
    <t>-escavação manual</t>
  </si>
  <si>
    <t>- Revestimento</t>
  </si>
  <si>
    <t>-abrir a caixa com 10 cm de profundidade</t>
  </si>
  <si>
    <t>- escarificar o solo</t>
  </si>
  <si>
    <t>-umedecer</t>
  </si>
  <si>
    <t>-gradiar o solo</t>
  </si>
  <si>
    <t>-compactar o sub-leito</t>
  </si>
  <si>
    <t>-fechamento da caixa</t>
  </si>
  <si>
    <t>-carregamento da brita</t>
  </si>
  <si>
    <t>-transporte da brita</t>
  </si>
  <si>
    <t>-Misturar com grade de disco</t>
  </si>
  <si>
    <t>-Umedecer</t>
  </si>
  <si>
    <t>-Compactar com rolo tipo pé de carneiro</t>
  </si>
  <si>
    <t>-Acabamento com motoniveladora</t>
  </si>
  <si>
    <t>-Compactar com os pneus do caminhão carregado no acabamento</t>
  </si>
  <si>
    <r>
      <t>Recuperação da Área de Empréstimo</t>
    </r>
    <r>
      <rPr>
        <sz val="10"/>
        <rFont val="Arial"/>
        <family val="2"/>
      </rPr>
      <t>:</t>
    </r>
  </si>
  <si>
    <t>- Suavização dos taludes com inclinação final de 6%</t>
  </si>
  <si>
    <t>- Recuo e Retorno da camada superficial de 10 cm na área escavada</t>
  </si>
  <si>
    <t>- Construir segmentos de terraços de Proteção da Vossoroca</t>
  </si>
  <si>
    <t xml:space="preserve"> Obs: O material de limpeza a ser retirado da estrada deverá ser depositado na área de empréstimo</t>
  </si>
  <si>
    <t>Estratégia de intervenção nos trechos com seguintes serviços:</t>
  </si>
  <si>
    <r>
      <t>Anexo 1- Especificação Técnica na Construção de Lombadas</t>
    </r>
    <r>
      <rPr>
        <b/>
        <sz val="11"/>
        <rFont val="Calibri"/>
        <family val="2"/>
      </rPr>
      <t>.</t>
    </r>
  </si>
  <si>
    <t>Deverá ser construída com início do estaqueamento das laterais, iniciando sua posição na locação do talude de montante e crista da lombada, a cota do pé do talude de montante deverá ser transferida para a estaca posicionada na crista da lombada e posteriormente acrescida entre 10 cm e 30 cm é demarcada com talisco para orientar a altura que a crista da lombada será construída.</t>
  </si>
  <si>
    <t>Na locação do talude de jusante da lombada, a cota da crista deverá ser mantida e o comprimento nunca deverá ser menor que o dobro do comprimento tomado para o talude de montante.</t>
  </si>
  <si>
    <t>A figura e fotos abaixo demonstram como efetuar a demarcação de uma lombada.</t>
  </si>
  <si>
    <t>Foto 2 mostra o final da locação da lombada, instruindo onde deverá ser realizado o aterro</t>
  </si>
  <si>
    <r>
      <rPr>
        <b/>
        <sz val="14"/>
        <rFont val="Arial"/>
        <family val="2"/>
      </rPr>
      <t xml:space="preserve">Anexo 2- Especificação Técnica na Locação e Construção de Terraços. </t>
    </r>
    <r>
      <rPr>
        <sz val="10"/>
        <rFont val="Arial"/>
        <family val="2"/>
      </rPr>
      <t xml:space="preserve">
De posse das cotas respectivas dos pontos de locação da lombada nos canis de drenagens laterais, locar com desnível de até 0,25 metros as cotas dos terraços  a serem construídos em nível ou desnível, suficiente para atender as condições locais ( solo, declividade e etc (partindo de cada extremidade da lombada. A ultima estaca do terraço, a partir da lombada, deverá ter cota coincidente com a cota da estaca do canal de drenagem que originou esta locação.  
Deixar uma  borda livre de, no mínimo, 0,30 m acima da cota útil de armazenamento. 
</t>
    </r>
  </si>
  <si>
    <t xml:space="preserve">Equipamentos Necessários:
Motoniveladora,
Trator de Esteira,
Pá Carregadeira.
</t>
  </si>
  <si>
    <r>
      <t>Anexo 3- Especificação Técnica na Locação e Construção de Bacias de Captação</t>
    </r>
    <r>
      <rPr>
        <sz val="14"/>
        <rFont val="Calibri"/>
        <family val="2"/>
      </rPr>
      <t xml:space="preserve">. </t>
    </r>
  </si>
  <si>
    <t>De posse das cotas respectivas dos pontos de locação da lombada, nos canais de drenagem laterais, locar com desnível de mais ou menos 1%, do ponto B, também conhecido como ponto de referencia para a construção da Bacia de Captação.</t>
  </si>
  <si>
    <r>
      <t>Mantendo o comprimento C-D, com o ponto B fixo rotacionar a bacia de modo que os pontos C e D ocupem a mesma cota do terreno</t>
    </r>
    <r>
      <rPr>
        <sz val="14"/>
        <rFont val="Calibri"/>
        <family val="2"/>
      </rPr>
      <t xml:space="preserve"> </t>
    </r>
    <r>
      <rPr>
        <sz val="11"/>
        <rFont val="Calibri"/>
        <family val="2"/>
      </rPr>
      <t>B’, C’, e D’ deve-se deixar uma borda livre de no mínimo 30 cm acima da cota original.</t>
    </r>
  </si>
  <si>
    <r>
      <t>Para a construção das Bacias de Captação, utilizam-se tratores de esteiras com lâmina frontal ou Pá Carregadeira, escavando o fundo da bacia e. Posteriormente  locar os pontos B’, C’ e D’, mantendo o mesmo raio BC ou</t>
    </r>
    <r>
      <rPr>
        <sz val="14"/>
        <rFont val="Calibri"/>
        <family val="2"/>
      </rPr>
      <t xml:space="preserve"> </t>
    </r>
    <r>
      <rPr>
        <sz val="11"/>
        <rFont val="Calibri"/>
        <family val="2"/>
      </rPr>
      <t>BD, sendo que os pontos</t>
    </r>
    <r>
      <rPr>
        <sz val="14"/>
        <rFont val="Calibri"/>
        <family val="2"/>
      </rPr>
      <t xml:space="preserve"> </t>
    </r>
  </si>
  <si>
    <t>levando a terra até as estacas para a formação do aterro. O posicionamento de trabalho deve ser sempre perpendicular ao aterro em arco a ser construído, tendo como referencia a estaca do ponto B do desenho, onde a altura maior.ré da máquina deverá sempre se alinhar para o próximo corte.</t>
  </si>
  <si>
    <t>Do ponto B do desenho até a base do aterro, escava-se aproximadamente 1,00 m d e profundidade para teoricamente  conseguirmos uma altura total de 2,00 m de aterro na sua</t>
  </si>
  <si>
    <t xml:space="preserve">Anexo 4- Especificação Técnica na Locação da Faixa de Corte. </t>
  </si>
  <si>
    <t xml:space="preserve"> A faixa de corte/trabalho, refere-se a área ao longo da estrada rural, que sofrerá intervenções durante os serviços de adequação. As áreas ocupadas pelas estruturas de armazenamento de águas pluviais, não estão necessariamente contidas nesta faixa.</t>
  </si>
  <si>
    <r>
      <t xml:space="preserve"> Tem como objetivo delimitar a faixa a ser trabalhada, servindo de referência aos operadores de máquinas, evitando a movimentação de solo em excesso ou em volumes inferiores ao necessário. A sua locação é necessária quando a obra contemplar retaludamento para a elevação do greide estradal (abatimentos de barrancos</t>
    </r>
    <r>
      <rPr>
        <sz val="14"/>
        <rFont val="Calibri"/>
        <family val="2"/>
      </rPr>
      <t xml:space="preserve">). </t>
    </r>
  </si>
  <si>
    <r>
      <t xml:space="preserve"> METODOLOGIA INTERVENÇÕES COM RETALUDAMENTO (BOTA-DENTRO</t>
    </r>
    <r>
      <rPr>
        <sz val="14"/>
        <rFont val="Calibri"/>
        <family val="2"/>
      </rPr>
      <t>).</t>
    </r>
  </si>
  <si>
    <t>Considerando:</t>
  </si>
  <si>
    <t>h = Altura barranco fc = Faixa de corte = (h x 2 /3 ) x S fl = Faixa de limpeza = fc + área de manobra de equipamento (am). S = relação de corte ideal para se conseguir rampa com declividade que possibilite a saída de canal de drenagem superficial (3:1 até 5:1), assim S = 3 até 5.</t>
  </si>
  <si>
    <t>A partir do início do trecho a ser trabalhado, faz-se a medição da altura do barranco, de ambos os lados, espaçados a cada 50m (no máximo).</t>
  </si>
  <si>
    <t>De posse das alturas (h) respectivas, lado direito (hd) e lado esquerdo (he), faz a  determinação dos pontos que vão delimitar as respectivas faixas de corte. Locar os pontos através de estaqueamento ao longo do trecho a ser trabalhado. Em casos onde haja inclinação transversal do relevo em relação ao eixo da estrada, a relação de corte do barranco de montante poderá ser aumentada em ate duas vezes, podendo chegar então até S=10, objetivando uma melhor adequação da plataforma/leito.</t>
  </si>
  <si>
    <t>A faixa de corte locada através de estacas servirá também de referência ao operador quanto à posição do material resultante da limpeza desta faixa, o qual deverá ser depositado fora da área de manobra acima definida.</t>
  </si>
  <si>
    <t xml:space="preserve"> INTERVENÇÕES COM SUAVIZAÇÃO DE TALUDES DE CORTE.</t>
  </si>
  <si>
    <t xml:space="preserve"> Neste caso poderá a demarcação, através de estacas, ocorrerem a intervalos de 100 m no trecho em obra, apenas para sinalizar aos usuários e proprietários das glebas. Tal procedimento servirá, também, de referência a equipe de trabalho para a deposição de materiais ou circulação/estacionamento de equipamentos necessários.</t>
  </si>
  <si>
    <t>A FIGURA ABAIXO DEMONSTRA  COMO EFETUAR ESTA PRÁTICA.</t>
  </si>
  <si>
    <t xml:space="preserve">Equipamento Necessário: Motoniveladora, Pá Carregadeira, Trator Esteira e  Escavadeira Hidráulica   </t>
  </si>
  <si>
    <r>
      <t xml:space="preserve">Anexo 5- Especificação Técnica na Limpeza da Faixa de Corte. </t>
    </r>
    <r>
      <rPr>
        <sz val="11"/>
        <rFont val="Calibri"/>
        <family val="2"/>
      </rPr>
      <t>A limpeza da área de corte/trabalho diz respeito à remoção de materiais inservíveis à adequação, de um modo geral, da plataforma da estrada ou para a elevação do seu perfil longitudinal (greide). Em especial, é a remoção de todo material vegetal, juntamente com a camada de solo superficial que contém também elevados teores de matéria orgânica, inadequados para a composição de aterros. O objetivo desta aplicação é de fornecer material apropriado à obra seja das faixas marginais da estrada ou de áreas de empréstimo, bem como reservar a camada orgânica para posterior devolução sobre áreas de subsolos expostas, contribuindo com o processo de restabelecimento da vegetação nas áreas terraplenadas.</t>
    </r>
  </si>
  <si>
    <t>BOA SORTE</t>
  </si>
  <si>
    <t>IJO - 050</t>
  </si>
  <si>
    <t>3.     Mapa de Localização do(s) trecho(s) VILA AÇAI</t>
  </si>
  <si>
    <t>UTM inicial: 702524,54 E    7643425,90 N</t>
  </si>
  <si>
    <t xml:space="preserve">Estrada encaixada, altura média do barranco de aproximadamente 1,16 metros LE e 1,75 metros LD , ausência de abaulamento, cerca no lado esquerdo, trecho sem árvores nos dois lados e culturas instaladas em ambos os lado. Largura atual média da estrada de aproximada de 8,4 metros. </t>
  </si>
  <si>
    <t>UTM Final: 702559,15 E
                                                                                                                                                    7643639,31 N</t>
  </si>
  <si>
    <t>Ocorre a formação de poças dágua em certos pontos da pista de rolamento e sistema de drenagem ineficiente, ausência de lombadas e saídas de água.</t>
  </si>
  <si>
    <t>Após os trabalhos de recuo da camada vegetal, quebra de barranco, construção das estruturas de armazenamento das águas pluviais,  reconformação dos taludes, terraplanagem, efetuar ao longo da faixa de limpeza o retorno do material vegetativo, visando recuperar a vegetação de proteção do solo exposto. Na devolução do material do recuo, a sargeta deverá recebe-lo com distribuição uniforme do material organico  que foi recuado ou plantio de placas de grama dos lados externos de cada canaleta, caso houver recursos próprios.</t>
  </si>
  <si>
    <t>UTM inicial: 702559,15 E
                                                                                                                                                    7643639,31 N</t>
  </si>
  <si>
    <t xml:space="preserve">Estrada encaixada, altura média do barranco de aproximadamente 1,75 metros LE e 2,91 metros LD , ausência de abaulamento, trecho com árvores e cerca nos dois lados e culturas instaladas em ambos os lado. Largura atual média da estrada de aproximada de 8,0 metros. </t>
  </si>
  <si>
    <t>UTM Final: 702608,86 E
                                                                                                                                                   7643940,73 N</t>
  </si>
  <si>
    <t xml:space="preserve">Após os trabalhos de recuo da camada vegetal, quebra de barranco, construção das estruturas de armazenamento das águas pluviais,  reconformação dos taludes, terraplanagem, efetuar ao longo da faixa de limpeza o retorno do material vegetativo, visando recuperar a vegetação de proteção do solo exposto. Na devolução do material do recuo, a sargeta deverá recebe-lo com distribuição uniforme do material organico  que foi recuado ou plantio de placas de grama dos lados externos de cada canaleta, caso houver recursos próprios. </t>
  </si>
  <si>
    <t>UTM inicial: 702608,86 E
                                                                                                                                                   7643940,73 N</t>
  </si>
  <si>
    <t xml:space="preserve">Estrada encaixada, altura média do barranco de aproximadamente 1,91 metros LE e 2,44 metros LD , ausência de abaulamento, cerca dos dois lados, existencia de árvores nos dois lados e culturas instaladas em ambos os lado. Largura atual média da estrada de aproximada de 6,88 metros. </t>
  </si>
  <si>
    <t>UTM Final: 702674,11 E
                                                                                                                                                    7644340,10 N</t>
  </si>
  <si>
    <t xml:space="preserve">Ocorre a formação de poças dágua em certos pontos da pista de rolamento e sistema de drenagem ineficiente, ausência de lombadas e saídas de água. </t>
  </si>
  <si>
    <t>UTM inicial: 702674,11 E
                                                                                                                                                    7644340,10 N</t>
  </si>
  <si>
    <t xml:space="preserve">Estrada plana, encaixada, c/ plataforma irregular, c/culturas temporárias e permanente, largura média de 7,17 metros de plataforma e  c/barrancos do LE de 0,50 e LD 1,08 m,possui àrvores tanto do lado direito como do esquerdo da estrada e possui cerca de arame ambos os lados. </t>
  </si>
  <si>
    <t>UTM Final: 702715,65 E
                                                                                                                                                   7644627,73 N</t>
  </si>
  <si>
    <t>Ocorre a formação de poças dágua em certos pontos da pista de rolamento e sistema de drenagem ineficiente, ausência de lombadas e canal drenante ineficiente no LD do leito estradal e dai até o córrego.</t>
  </si>
  <si>
    <t>UTM inicial:                    702715,65 E
                                                                                                                                                   7644627,73 N</t>
  </si>
  <si>
    <t xml:space="preserve">Estrada encaixada, altura média do barranco de aproximadamente 1,94 metros LE e 2,53 metros LD , ausência de abaulamento,  existencia de árvores nos dois lados e culturas instaladas em ambos os lado. Largura atual média da estrada de aproximada de 9,25 metros. </t>
  </si>
  <si>
    <t>UTM Final: 702784,67 E   7645021,45 N</t>
  </si>
  <si>
    <t>UTM inicial:                  702784,67 E      7645021,45 N</t>
  </si>
  <si>
    <t xml:space="preserve">Estrada encaixada, altura média do barranco de aproximadamente 0,50 metros LE e 0,50 metros LD , ausência de abaulamento, ausencia de cerca no LD, existencia de cerca no LE, árvores no LE, mata e culturas instaladas em ambos os lado. Largura atual média da estrada de aproximada de 6,00 metros. </t>
  </si>
  <si>
    <t>UTM Final:                 702813,08 E                  7645219,77 N</t>
  </si>
  <si>
    <t>UTM inicial:                    702813,08 E                  7645219,77 N</t>
  </si>
  <si>
    <t xml:space="preserve">Estrada encaixada, altura média do barranco de aproximadamente 1,89 metros LE e 1,92 metros LD , ausência de abaulamento, cerca dos dois lados, existência de árvores nos dois lados e culturas instaladas em ambos os lado. Largura atual média da estrada de aproximada de 8,30 metros. </t>
  </si>
  <si>
    <t>UTM Final:                       702887,55 E                     7645692,71 N</t>
  </si>
  <si>
    <t>UTM inicial:                    702887,55 E                     7645692,71 N</t>
  </si>
  <si>
    <t xml:space="preserve">Estrada encaixada, altura média do barranco de aproximadamente 2,24 metros LE e 2,54 metros LD , ausência de abaulamento, cerca dos dois lados, existência de árvores nos dois lados e culturas instaladas em ambos os lado. Largura atual média da estrada de aproximada de 7,78 metros. </t>
  </si>
  <si>
    <t>UTM Final:                     703053,28 E                 7646569,50 N</t>
  </si>
  <si>
    <t>4.1.5 Identificação da estrada</t>
  </si>
  <si>
    <t>UTM inicial:                  703053,28 E                 7646569,50 N</t>
  </si>
  <si>
    <t xml:space="preserve">Estrada encaixada, altura média do barranco de aproximadamente 1,33 metros LE e 1,00 metros LD , ausência de abaulamento, existência de árvores nos dois lados e culturas instaladas em ambos os lado. Largura atual média da estrada de aproximada de 6,00 metros. </t>
  </si>
  <si>
    <t xml:space="preserve">UTM Final:                     703113,92 E                      7646729,87 N
                                                                                                                                                   </t>
  </si>
  <si>
    <t xml:space="preserve">Após os trabalhos de recuo da camada vegetal, quebra de barranco, construção das estruturas de armazenamento das águas pluviais,  reconformação dos taludes, terraplanagem, efetuar ao longo da faixa de limpeza o retorno do material vegetativo, visando recuperar a vegetação de proteção do solo exposto. Na devolução do material do recuo, a sargeta deverá recebe-lo com distribuição uniforme do material organico  que foi recuado ou plantio de placas de grama dos lados externos de cada canaleta, caso houver recursos próprios.  </t>
  </si>
  <si>
    <t xml:space="preserve">UTM inicial:                   703113,92 E                      7646729,87 N
                                                                                                                                                    </t>
  </si>
  <si>
    <t xml:space="preserve">Estrada encaixada, altura média do barranco de aproximadamente 1,83 metros LE e 1,00 metros LD , ausência de abaulamento,  existência de árvores nos dois lados e culturas instaladas em ambos os lado. Largura atual média da estrada de aproximada de 6,00 metros. </t>
  </si>
  <si>
    <t xml:space="preserve">UTM Final:                     703181,66 E                       7646902,34 N
                                                                                                                                                   </t>
  </si>
  <si>
    <t>Após os trabalhos de recuo da camada vegetal, quebra de barranco, construção das estruturas de armazenamento das águas pluviais,  reconformação dos taludes, terraplanagem, efetuar ao longo da faixa de limpeza o retorno do material vegetativo, visando recuperar a vegetação de proteção do solo exposto. Na devolução do material do recuo, a sargeta deverá recebe-lo com distribuição uniforme do material organico  que foi recuado ou plantio de placas de grama dos lados externos de cada canaleta, caso houver recursos próprios. .</t>
  </si>
  <si>
    <t>4.1.6 Identificação da estrada</t>
  </si>
  <si>
    <t xml:space="preserve">UTM inicial:                  703181,66 E                       7646902,34 N    </t>
  </si>
  <si>
    <t xml:space="preserve">Estrada encaixada, altura média do barranco de aproximadamente 1,74 metros LE e 2,26 metros LD , ausência de abaulamento, cerca no LE, existencia de vala de afloramento no LE, existência de árvores no LD e culturas instaladas em ambos os lado. Largura atual média da estrada de aproximada de 9,26 metros. </t>
  </si>
  <si>
    <t xml:space="preserve">UTM Final:                     703525,44 E                    7647779,02 N
                                                                                                                                                    </t>
  </si>
  <si>
    <t xml:space="preserve">UTM inicial:                  703525,44 E                    7647779,02 N
                                                                                                                                                    </t>
  </si>
  <si>
    <t xml:space="preserve">Estrada encaixada, altura média do barranco de aproximadamente 0,50 metros LE e 1,26 metros LD , ausência de abaulamento e cerca dos dois lados, existência de árvores no LD e Eucaliptos LE,culturas instaladas em ambos os lado. Largura atual média da estrada de aproximada de 8,20 metros. </t>
  </si>
  <si>
    <t xml:space="preserve">UTM Final:                    703619,77 E                    7648018,71 N 
                                                                                                                                                  </t>
  </si>
  <si>
    <t xml:space="preserve">UTM inicial:                   703619,77 E                    7648018,71 N     </t>
  </si>
  <si>
    <t xml:space="preserve">Estrada encaixada, altura média do barranco de aproximadamente 1,46 metros LE e 2,58 metros LD , ausência de abaulamento, cerca no LE, existência de árvores nos dois lados e culturas instaladas em ambos os lado.Umidade no LD do leito em 200m. Largura atual média da estrada de aproximada de 6,77 metros. </t>
  </si>
  <si>
    <t xml:space="preserve">UTM Final:                   703792,24 E                    7648455,88 N 
                                                                                                                                                    </t>
  </si>
  <si>
    <t xml:space="preserve">UTM inicial:                      703792,24 E                    7648455,88 N 
                </t>
  </si>
  <si>
    <t xml:space="preserve">Estrada encaixada, altura média do barranco de aproximadamente 2,12 metros LE e 2,32 metros LD , ausência de abaulamento, cerca no LE, existência de árvores nos dois lados e culturas instaladas em ambos os lado. Largura atual média da estrada de aproximada de 6,77 metros. </t>
  </si>
  <si>
    <t xml:space="preserve">UTM Final:                    703907,90 E                    7648740,60 N
                                                                                                                                                   </t>
  </si>
  <si>
    <t>Inventário fotográfico VILA AÇAI</t>
  </si>
  <si>
    <t>E1</t>
  </si>
  <si>
    <t>E2</t>
  </si>
  <si>
    <t>F1</t>
  </si>
  <si>
    <t>F2</t>
  </si>
  <si>
    <t>G1</t>
  </si>
  <si>
    <t>G2</t>
  </si>
  <si>
    <t>H1</t>
  </si>
  <si>
    <t>H2</t>
  </si>
  <si>
    <t>I1</t>
  </si>
  <si>
    <t>I2</t>
  </si>
  <si>
    <t>J1</t>
  </si>
  <si>
    <t>J2</t>
  </si>
  <si>
    <t>K1</t>
  </si>
  <si>
    <t>K2</t>
  </si>
  <si>
    <t>SUB-TRECHOS DE APLICAÇÃO / EXTENSÃO (m) TRECHO BOA SORTE</t>
  </si>
  <si>
    <t>E1     (01 a 05 + 17 metros)</t>
  </si>
  <si>
    <t>E2  (33m até 06/11+15m)</t>
  </si>
  <si>
    <t>F1     (35 até12/19 + 32 metros)</t>
  </si>
  <si>
    <t>F2  (18m a 20/25+21mm)</t>
  </si>
  <si>
    <t>G1   (39m a 26/33 +12m)</t>
  </si>
  <si>
    <t>G2   (38m a 34/36 +45m)</t>
  </si>
  <si>
    <t>H1   (05m a 37/46 +34m)</t>
  </si>
  <si>
    <t>H2  (45m a 47/64 +24m)</t>
  </si>
  <si>
    <t>I1      (26m a 65/68 +00m)</t>
  </si>
  <si>
    <t>I2     (50m a 69/71 +29m)</t>
  </si>
  <si>
    <t>J1      (21m a 72/90 +14m)</t>
  </si>
  <si>
    <t>J2  (36m a 91/95 +25m)</t>
  </si>
  <si>
    <t xml:space="preserve">K1      (25m a 96/104 +41m)  </t>
  </si>
  <si>
    <t xml:space="preserve">K2  (09m a 105/110 +40m) </t>
  </si>
  <si>
    <t xml:space="preserve">                               ESTRADAS "A" e "B".</t>
  </si>
  <si>
    <t>BAIRRO VILA AÇAÍ                             ESTRADA "A"</t>
  </si>
  <si>
    <t>BAIRRO VILA AÇAÍ                               ESTRADA "A"</t>
  </si>
  <si>
    <t>BAIRRO VILA AÇAÍ                                ESTRADA "A"</t>
  </si>
  <si>
    <t>BAIRRO BOA SORTE                           ESTRADA "B"</t>
  </si>
  <si>
    <t>BAIRRO BOA SORTE                             ESTRADA "B"</t>
  </si>
  <si>
    <t>4.1.7 Identificação da estrada</t>
  </si>
  <si>
    <t>4.1.8 Identificação da estrada</t>
  </si>
  <si>
    <t>4.1.9 Identificação da estrada</t>
  </si>
  <si>
    <t>4.1.10 Identificação da estrada</t>
  </si>
  <si>
    <t>BAIRRO BOA SORTE                            ESTRADA "B"</t>
  </si>
  <si>
    <t>4.1.11 Identificação da estrada</t>
  </si>
  <si>
    <t>BAIRRO BOA SORTE                              ESTRADA "B"</t>
  </si>
  <si>
    <t>Contrapartida PM</t>
  </si>
  <si>
    <t>Municipio Itajobi - Estradas IJO - 352 e 050 - Bairros - Vila Açaí e  Boa Sorte</t>
  </si>
  <si>
    <t>Na aplicação do solo brita  é necessário fazer abertura de caixa com largura de 5 metros e profundidade de 10-12 cm, utilizando equipamento denominado motoniveladora para posterior incorporação ou na falta desse equipamento utilizando trator de pneu com grade. A espessura da brita será de 4 cm, tipo graduada conforme especificação anexa, numa largura de 5 metros da pista de rolamento, sendo que solo utilizado será do próprio leito da estrada, devendo a  mistura ser umedecida (mínimo de 3 vezes) e compactada com proctor 100%, com auxilio do rolo vibro pata curta ou pé de carneiro estático atingindo uma espessura de compactação entre 6 a 8 cm de profundidade (três vezes, das bordas para o centro, 05 fechas por vez)</t>
  </si>
  <si>
    <t>SUB-TRECHOS DE APLICAÇÃO / EXTENSÃO (m) TRECHO VILA AÇAÍ</t>
  </si>
  <si>
    <t>Durante a execução da obra.</t>
  </si>
  <si>
    <t>Retirada e reimplantação de cercas de arame e reaproveitamento dos materiais.</t>
  </si>
  <si>
    <t>Municipio Itajobi - Estradas IJO - 352 - Bairro  Vila Açai e IJO - 050 - BAIRRO BOA SORTE.</t>
  </si>
  <si>
    <t xml:space="preserve">ESTRADAS: IJO-352  e IJO-050. </t>
  </si>
  <si>
    <t>Municipio Itajobi - Estradas IJO-352 - Bairro Vila Açai  e  IJO-050 - Bairro Boa Sorte</t>
  </si>
  <si>
    <t>Foto 1: Vista inicio do trecho A1</t>
  </si>
  <si>
    <t>Foto 2: Vista intermediária trecho A1</t>
  </si>
  <si>
    <t>Foto 3: Vista intermediária trecho A1</t>
  </si>
  <si>
    <t>Foto 4: Vista do final trecho A1</t>
  </si>
  <si>
    <t>Foto 5:   Vista inicio  do  trecho A2</t>
  </si>
  <si>
    <t>Foto 6: Vista meio para final do trecho A2</t>
  </si>
  <si>
    <t>Foto 7: vista inicio e final do trecho B1</t>
  </si>
  <si>
    <t>Foto 8  Vista inicio do  trecho B2</t>
  </si>
  <si>
    <t>Foto 9: Vista intermediária do trecho C1</t>
  </si>
  <si>
    <t>Foto 10: Vista início do treho C2</t>
  </si>
  <si>
    <t>Foto 12: - Vista Inicio do trecho D1</t>
  </si>
  <si>
    <t>Foto 11:Vista para  final do trecho C2</t>
  </si>
  <si>
    <t xml:space="preserve">Foto 13: Vista do trecho D1 </t>
  </si>
  <si>
    <t>Foto 13: Vista inicio trecho D2</t>
  </si>
  <si>
    <t>Foto 14: Vista intermediária do trecho D2</t>
  </si>
  <si>
    <t xml:space="preserve">     Foto 18- Vista intermediária do trecho D2</t>
  </si>
  <si>
    <t xml:space="preserve">     Foto 19- Vista para o final do trecho D2.</t>
  </si>
  <si>
    <t>Registro fotográfico BOA SORTE   IJO 050</t>
  </si>
  <si>
    <t>trecho E1- 200m- drenagem ineficiente. Declive.</t>
  </si>
  <si>
    <t>trecho E2- 300m- ponto sem escoamento. Aclive.</t>
  </si>
  <si>
    <t>trecho F1- 420m- sem escoamento laterais</t>
  </si>
  <si>
    <t>trecho F2- 290m- drenagem ineficiente.</t>
  </si>
  <si>
    <t>trecho F2- topografia plana-drenagem ineficiente</t>
  </si>
  <si>
    <t>trecho G1- 400m- plataforma irregular. Aclive.</t>
  </si>
  <si>
    <t>trecho G2- 180m- sem escoamento lateral. Plano.</t>
  </si>
  <si>
    <t>trecho H1- 490m- drenagem ineficiente. Declive</t>
  </si>
  <si>
    <t>trecho H2- 900m- ausencia de saida de águas.</t>
  </si>
  <si>
    <t>trecho H2- material granular sem incorporação. Aclive.</t>
  </si>
  <si>
    <t>trecho I1- 180m- presença de areião. Declive.</t>
  </si>
  <si>
    <t>trecho I2- 180m- drenagem ineficiente. Aclive.</t>
  </si>
  <si>
    <t>trecho J1- sistema drenagem ineficiente. Declive.</t>
  </si>
  <si>
    <t>trecho J1- afloramento com canal de 340m.</t>
  </si>
  <si>
    <t>trecho J2- 270m- topografia plana- APP.dreno LD.</t>
  </si>
  <si>
    <t>trecho K1- 470m- Sistema drenagem ineficiente no LD.</t>
  </si>
  <si>
    <t>trecho K2- 300m- sem drenagem. Final do trecho.</t>
  </si>
  <si>
    <t>TRECHOS: A1/A2/C2/D2/E2/F1/G1/H1/H2/I1 e K1.</t>
  </si>
  <si>
    <t>Autorizações de Corte e de Plantio conforme Nº dos protocolos CETESB,   14/11261/15  e  14/00261/17.</t>
  </si>
  <si>
    <t>28.08.01.01</t>
  </si>
  <si>
    <t>21.02.26.01.99</t>
  </si>
  <si>
    <t>Municipio Itajobi- IJO-352 Estradas = A - Bairro  Vila Açai e B IJO 050 - Boa Sorte.</t>
  </si>
  <si>
    <t>De acordo com a necessidade existencia de cerca a ser removida</t>
  </si>
  <si>
    <t>Em função do numero de árvores levantadas X 0,3 m2 cada árvores</t>
  </si>
  <si>
    <t>Limpeza da área entre o barranco e faixa de recuo e depende da altura de barrancos</t>
  </si>
  <si>
    <t>Em função do número de arvores levantada em cada trecho</t>
  </si>
  <si>
    <t>Depende da altura de barranco afasta-se de 3 a 10 metros x 2 lados x extensão do trecho</t>
  </si>
  <si>
    <t>Necessidade para complementar o volume de solo em cada trecho e que será escavado na área limpa  em proporção de 0,5 a 1,0 M3/ M linear do trecho.</t>
  </si>
  <si>
    <t>Baseado em função da área limpa  do terreno sem destoca de árvores  x 10% de volume limpo.</t>
  </si>
  <si>
    <t>Para cada 1 ml da estrada  x ( 2 a 5,5 m3)  x extensão do trecho.</t>
  </si>
  <si>
    <t>Extensão do trecho x largura da estrada x 4 a 5 passadas</t>
  </si>
  <si>
    <t>Extensão do trecho X Largura X 3 a 5 passadas</t>
  </si>
  <si>
    <t>3 operações X extensão do trecho X largura da estrada.</t>
  </si>
  <si>
    <t>Em função do nº- de lombadas e necessidade de construção em ambos os lados do trecho X 30 ou  40 m linear cada terraço</t>
  </si>
  <si>
    <t>De acordo com a necessidade  existente em função da declividade , tipo de solo  e volume de aguas pluviais.</t>
  </si>
  <si>
    <t>Extensão do trecho X Largura a ser aplicado X  espessura da brita a ser aplicada. ( 200 m X 5m X 0,05m = 60m3)</t>
  </si>
  <si>
    <t>SINAPI (DEZ/16)</t>
  </si>
  <si>
    <t>4.     Mapa de Localização do(s) trecho(s) BOA SORTE</t>
  </si>
  <si>
    <t>Prefeitura do Município de Itajobi</t>
  </si>
  <si>
    <r>
      <t xml:space="preserve">    </t>
    </r>
    <r>
      <rPr>
        <b/>
        <sz val="12"/>
        <rFont val="Arial"/>
        <family val="2"/>
      </rPr>
      <t xml:space="preserve">ESTADO DE SÃO PAULO     </t>
    </r>
    <r>
      <rPr>
        <b/>
        <sz val="12"/>
        <rFont val="Lucida Sans Unicode"/>
        <family val="2"/>
      </rPr>
      <t xml:space="preserve">  </t>
    </r>
    <r>
      <rPr>
        <b/>
        <sz val="12"/>
        <rFont val="Arial"/>
        <family val="2"/>
      </rPr>
      <t xml:space="preserve">     CNPJ 45.126.851/0001-13    </t>
    </r>
  </si>
  <si>
    <t>VOLUME (M³) - 2.256</t>
  </si>
  <si>
    <r>
      <t xml:space="preserve">    </t>
    </r>
    <r>
      <rPr>
        <b/>
        <sz val="14"/>
        <rFont val="Arial"/>
        <family val="2"/>
      </rPr>
      <t xml:space="preserve">ESTADO DE SÃO PAULO     </t>
    </r>
    <r>
      <rPr>
        <b/>
        <sz val="14"/>
        <rFont val="Lucida Sans Unicode"/>
        <family val="2"/>
      </rPr>
      <t xml:space="preserve">  </t>
    </r>
    <r>
      <rPr>
        <b/>
        <sz val="14"/>
        <rFont val="Arial"/>
        <family val="2"/>
      </rPr>
      <t xml:space="preserve">     CNPJ 45.126.851/0001-13    </t>
    </r>
  </si>
  <si>
    <t>FASE I</t>
  </si>
  <si>
    <t>FASE II</t>
  </si>
  <si>
    <t>FASE III</t>
  </si>
  <si>
    <t xml:space="preserve">Gilberto Augusto Motta </t>
  </si>
  <si>
    <t>Engº. Civil - Crea 0600936599</t>
  </si>
  <si>
    <r>
      <t>Estratégia tipo B</t>
    </r>
    <r>
      <rPr>
        <sz val="10"/>
        <rFont val="Arial"/>
        <family val="2"/>
      </rPr>
      <t xml:space="preserve">: (estrada encaixada com quebra de barrancos). Reconformar a Plataforma, realizar o abaulamento com inclinação de 3 a 5 %, deixando a  pista de rolamento com largura de 7 metros e a estrada com largura total de cerca a cerca com 12 m. Efetuar  a elevação do greide estradal em aproximadamente 0,30 metros, utilizando quebra de barrancos e escavação em ambos os lados da estrada. Realizar a limpeza das áreas lindeiras, numa largura de 10 metros LE e 12m LD, removendo a camada orgânica na espessura de 8 a 10 cm, com posterior devolução do material recolhido, retirando e reinstalando cercas em aproximadamente 1190 metros linear. A quebra de barranco devera obedecer uma proporção de 1:3 (altura do barranco x afastamento do corte).Necessidade licença ambiental em retirada de árvores isoladas para executar os trabalhos de abatimento de barrancos.  </t>
    </r>
    <r>
      <rPr>
        <sz val="10"/>
        <color indexed="10"/>
        <rFont val="Arial"/>
        <family val="2"/>
      </rPr>
      <t>Observação: Toda metodologia tecnológica apontada deverão estar de acordo com a especificação técnica em anexo</t>
    </r>
    <r>
      <rPr>
        <sz val="10"/>
        <rFont val="Arial"/>
        <family val="2"/>
      </rPr>
      <t xml:space="preserve">.  </t>
    </r>
  </si>
  <si>
    <r>
      <t xml:space="preserve">Construir um sistema eficiente de drenagem, contendo 18 lombadas e 900 metros de "bigodes" (36 terraços), que terão em média 25 metros de comprimento e serão construídos em ambos os lados da estradas (LD e LE), com desnível aproximado de 0,5 m em relação a borda da plataforma. As sarjetas (canais drenantes), serão construídas ao longo das laterais da estrada (LD e LE) que  serão compostas de solo natural, proporcionando o escorrimento das aguas pluviais entre cada seção (lombadas), direcionando as águas para os terraços (bigodes)  construídos. Estas sarjetas ( canal drenante) deverão ser construídas com auxílio da motoniveladora nas dimensões de 1 metro de largura total e uma profundidade aproximada de 15 cm no centro, visando conduzir corretamente as aguas pluviais para as estruturas de armazenamentos construídas ( terraços/ bacias de captação) </t>
    </r>
    <r>
      <rPr>
        <sz val="10"/>
        <color indexed="10"/>
        <rFont val="Arial"/>
        <family val="2"/>
      </rPr>
      <t>Observação: Todas as estruturas a serem construídas estão localizadas no mapa e deverão estar de acordo com a especificação técnica em anexo.</t>
    </r>
  </si>
  <si>
    <r>
      <t>Na aplicação do solo brita  é necessário fazer abertura de caixa com largura de 5 metros e profundidade de 10-12 cm, utilizando equipamento denominado motoniveladora para posterior incorporação ou na falta desse equipamento utilizando trator de pneu com grade. A espessura da brita será de 4 cm, tipo graduada conforme especificação técnica anexa, numa largura de 5 metros da pista de rolamento, sendo que o solo utilizado será do próprio leito da estrada, devendo a  mistura ser umedecida (mínimo de 3 vezes) e compactada com proctor 100%, com auxilio do rolo vibro pata curta ou pé de carneiro estático, para que no final a compactação atinja uma espessura de compactação entre 6 a 8 cm de profundidade (três vezes, das bordas para o centro, 05 fechas por vez)</t>
    </r>
    <r>
      <rPr>
        <sz val="10"/>
        <color indexed="10"/>
        <rFont val="Arial"/>
        <family val="2"/>
      </rPr>
      <t xml:space="preserve"> Observação: Realizar esta operação de acordo com a recomendação específica em anexo.</t>
    </r>
  </si>
  <si>
    <r>
      <t xml:space="preserve">Estratégia tipo B: </t>
    </r>
    <r>
      <rPr>
        <sz val="10"/>
        <rFont val="Arial"/>
        <family val="2"/>
      </rPr>
      <t xml:space="preserve">(estrada encaixada com quebra de barrancos). Reconformar a Plataforma, realizar o abaulamento com inclinação de 3 a 5 %, deixando a  pista de rolamento com largura de 7 metros e a estrada com largura total de cerca a cerca com 12 m em ambos os lados. Efetuar  a elevação do greide estradal em aproximadamente 0,30 metros, utilizando quebra de barrancos e escavação em ambos os lados da estrada. Realizar a limpeza das áreas lindeiras, numa largura de aproximadamente 9 m em ambos os lados, removendo a camada orgânica na espessura de 8 a 10 cm, com posterior devolução do material recolhido, retirando e reinstalando cercas em aproximadamente 693 metros linear. A quebra de barranco devera obedecer uma proporção de 1:3 (altura do barranco x afastamento do corte). Necessidade licença ambiental em retirada de árvores isoladas para executar os trabalhos de abatimento de barrancos.  </t>
    </r>
    <r>
      <rPr>
        <sz val="10"/>
        <color indexed="10"/>
        <rFont val="Arial"/>
        <family val="2"/>
      </rPr>
      <t xml:space="preserve">Observação: Toda metodologia tecnológica apontada deverão estar de acordo com a especificação técnica em anexo.  </t>
    </r>
  </si>
  <si>
    <r>
      <t xml:space="preserve">Construir um sistema eficiente de drenagem, contendo 8 lombadas e 640 metros de "bigodes" (16 terraços), que terão em média 40 metros de comprimento e serão construidos em ambos os lados da estradas (LD e LE), com desnível aproximado de 3 a 5 cm  em relação a borda da plataforma. As sarjetas (canais drenantes), serão construidas ao longo das laterais da estrada (LD e LE) que  serão compostas de solo natural, proporcionando o escorrimento das aguas pluviais entre cada seção (lombadas), direcionando as águas para os terraços (bigodes)  construídos. Estas sarjetas ( canal drenante) deverão ser construidas com auxílio da motoniveladora nas dimensões de 1 metro de largura total e uma profundidade aproximada de 15 cm no centro. </t>
    </r>
    <r>
      <rPr>
        <sz val="10"/>
        <color indexed="10"/>
        <rFont val="Arial"/>
        <family val="2"/>
      </rPr>
      <t>Observação: Todas as estruturas a serem construídas estão localizadas no mapa e deverão estar de acordo com a especificação técnica em anexo.</t>
    </r>
  </si>
  <si>
    <r>
      <t xml:space="preserve">Na aplicação do solo brita  é necessário fazer abertura de caixa com largura de 5 metros e profundidade de 10-12 cm, utilizando equipamento denominado motoniveladora para posterior incorporação ou na falta desse equipamento utilizando trator de pneu com grade. A espessura da brita será de 4 cm, tipo graduada conforme especificação anexa, numa largura de 5 metros da pista de rolamento, sendo que solo utilizado será do próprio leito da estrada, devendo a  mistura ser umedecida (minimo de 3 vezes) e compactada com proctor 100%, com auxilio do rolo vibro pata curta ou pé de carneiro estático atingindo uma espessura de compactação entre 6 a 8 cm de profundidade (tres vezes, das bordas para o centro, 05 fechas por vez) </t>
    </r>
    <r>
      <rPr>
        <sz val="10"/>
        <color indexed="10"/>
        <rFont val="Arial"/>
        <family val="2"/>
      </rPr>
      <t>Observação: Realizar esta operação de acordo com a recomendação específica em anexo.</t>
    </r>
  </si>
  <si>
    <r>
      <rPr>
        <b/>
        <sz val="10"/>
        <rFont val="Arial"/>
        <family val="2"/>
      </rPr>
      <t>Estratégia Tipo A</t>
    </r>
    <r>
      <rPr>
        <sz val="10"/>
        <rFont val="Arial"/>
        <family val="2"/>
      </rPr>
      <t xml:space="preserve"> (Estrada com topografia harmonica em relação a área marginal). Escarificar numa largura de 7 metros e profundidade de 8 a 10 cm a pista de rolamento e posteriormente reconformar a plataforma com 3 a 5 % de inclinação, sendo necessário utilização  solo de outro local para recompor o leito, retirando das próprias estruturas (Bigode), a serem reformadas ou construidas ao longo do trecho a ser trabalhado. Construir 150 m de aterro, elevando o leito deste trecho em 50 cm de altura compactado. A plataforma deste trecho deverá ser de 7 m de largura com pista de rolamento de 6 metros.  </t>
    </r>
    <r>
      <rPr>
        <sz val="10"/>
        <color indexed="10"/>
        <rFont val="Arial"/>
        <family val="2"/>
      </rPr>
      <t xml:space="preserve">Observação: Toda metodologia tecnológica apontada deverão estar de acordo com a especificação técnica em anexo.  </t>
    </r>
  </si>
  <si>
    <r>
      <t xml:space="preserve">Após conformação da plataforma na largura de 7 m e com declividade de 4% para ambos os lados, proporcionando o escorrimento das àgua pluviais para as laterais. </t>
    </r>
    <r>
      <rPr>
        <sz val="10"/>
        <color indexed="10"/>
        <rFont val="Arial"/>
        <family val="2"/>
      </rPr>
      <t>Observação: Todas as estruturas a serem construídas estão localizadas no mapa e deverão estar de acordo com a especificação técnica em anexo.</t>
    </r>
  </si>
  <si>
    <r>
      <t xml:space="preserve">Estratégia tipo B: </t>
    </r>
    <r>
      <rPr>
        <sz val="10"/>
        <rFont val="Arial"/>
        <family val="2"/>
      </rPr>
      <t xml:space="preserve">(estrada encaixada com quebra de barrancos). Reconformar a Plataforma, realizar o abaulamento com inclinação de 3 a 5 %, deixando a  pista de rolamento com largura de 7 metros e a estrada com largura total de cerca a cerca com 12 m. Efetuar  a elevação do greide estradal em aproximadamente 0,30 metros, utilizando quebra de barrancos e escavação em ambos apenas do LD da estrada. Realizar a limpeza (no LD apenas) na área lindeira, numa largura de 10 metros, removendo a camada orgânica na espessura de 8 a 10 cm, com posterior devolução do material recolhido, retirando e reinstalando cercas em aproximadamente 265 metros linear. A quebra de barranco será apenas no LD deverá obedecer uma proporção de 1:3 (altura do barranco x afastamento do corte).Necessidade licença ambiental em retirada de árvores isoladas para executar os trabalhos de abatimento de barrancos.  </t>
    </r>
    <r>
      <rPr>
        <sz val="10"/>
        <color indexed="10"/>
        <rFont val="Arial"/>
        <family val="2"/>
      </rPr>
      <t xml:space="preserve">Observação: Toda metodologia tecnológica apontada deverão estar de acordo com a especificação técnica em anexo.  </t>
    </r>
  </si>
  <si>
    <r>
      <t xml:space="preserve">Construir um sistema eficiente de drenagem, contendo 7 lombadas e 280 metros de "bigodes" (7 terraços), que terão em média 40 metros de comprimento e serão construidos do lado Direito da estrada), com desnível aproximado de 3 a 5 cm  em relação a borda da plataforma. As sarjetas (canais drenantes), serão construidas ao longo das laterais da estrada (LD e LE) que  serão compostas de solo natural, proporcionando o escorrimento das aguas pluviais entre cada seção (lombadas), direcionando as águas para os terraços (bigodes)  construídos. Estas sarjetas ( canal drenante) deverão ser construidas com auxílio da motoniveladora nas dimensões de 1 metro de largura total e uma profundidade aproximada de 15 cm no centro. </t>
    </r>
    <r>
      <rPr>
        <sz val="10"/>
        <color indexed="10"/>
        <rFont val="Arial"/>
        <family val="2"/>
      </rPr>
      <t>Observação: Todas as estruturas a serem construídas estão localizadas no mapa e deverão estar de acordo com a especificação técnica em anexo.</t>
    </r>
  </si>
  <si>
    <r>
      <t>Na aplicação do solo brita  é necessário fazer abertura de caixa com largura de 5 metros e profundidade de 10-12 cm, utilizando equipamento denominado motoniveladora para posterior incorporação ou na falta desse equipamento utilizando trator de pneu com grade. A espessura da brita será de 4 cm, tipo graduada conforme especificação anexa, numa largura de 5 metros da pista de rolamento, sendo que solo utilizado será do próprio leito da estrada, devendo a  mistura ser umedecida (minimo de 3 vezes) e compactada com proctor 100%, com auxilio do rolo vibro pata curta ou pé de carneiro estático atingindo uma espessura de compactação entre 6 a 8 cm de profundidade (tres vezes, das bordas para o centro, 05 fechas por vez)</t>
    </r>
    <r>
      <rPr>
        <sz val="10"/>
        <color indexed="10"/>
        <rFont val="Arial"/>
        <family val="2"/>
      </rPr>
      <t xml:space="preserve"> Observação: Realizar esta operação de acordo com a recomendação específica em anexo.</t>
    </r>
  </si>
  <si>
    <r>
      <rPr>
        <b/>
        <sz val="10"/>
        <rFont val="Arial"/>
        <family val="2"/>
      </rPr>
      <t>Estratégia Tipo A</t>
    </r>
    <r>
      <rPr>
        <sz val="10"/>
        <rFont val="Arial"/>
        <family val="2"/>
      </rPr>
      <t xml:space="preserve"> (Estrada com topografia harmonica em relação a área marginal). Escarificar numa largura de 7 metros e profundidade de 8 a 10 cm a pista de rolamento e posteriormente reconformar a plataforma com 3 a 5 % de inclinação.   necessidade de utilizar  solo de outro local para recompor o leito, retirando das próprias estruturas (Bigode ou Bacias), a serem reformadas ou construidas ao longo do trecho a ser trabalhado. Reforçar a plataforma da estrada com utilização de solo em aproximadamente 250 m  para  elevar o leito da estrada em 30 cm de altura compactado. A plataforma deste trecho deverá ser de 7 m de largura com pista de rolamento de 6 metros.  </t>
    </r>
    <r>
      <rPr>
        <sz val="10"/>
        <color indexed="10"/>
        <rFont val="Arial"/>
        <family val="2"/>
      </rPr>
      <t xml:space="preserve">Observação: Toda metodologia tecnológica apontada deverão estar de acordo com a especificação técnica em anexo.  </t>
    </r>
  </si>
  <si>
    <r>
      <t xml:space="preserve">Fazer escarificação do leito da estrada dando o devido abaulamento proporcionando drenagem das águas pluviais, direcionando as águas pluviais para as estruturas a serem construidas. Construir 03 lombadas e 03 terraços também do lado direito com 25 metros de comprimento cada terraço. Após conformação da plataforma na largura de 7 m fazer também entre as estacas 56 e 59 com que o greide fique com declividade de 4% para ambos os lados, proporcionando o escorrimento das àgua pluviais para as laterais. </t>
    </r>
    <r>
      <rPr>
        <sz val="10"/>
        <color indexed="10"/>
        <rFont val="Arial"/>
        <family val="2"/>
      </rPr>
      <t>Observação: Todas as estruturas a serem construídas estão localizadas no mapa e deverão estar de acordo com a especificação técnica em anexo.</t>
    </r>
  </si>
  <si>
    <r>
      <rPr>
        <b/>
        <sz val="10"/>
        <rFont val="Arial"/>
        <family val="2"/>
      </rPr>
      <t>Estratégia Tipo B</t>
    </r>
    <r>
      <rPr>
        <sz val="10"/>
        <rFont val="Arial"/>
        <family val="2"/>
      </rPr>
      <t xml:space="preserve"> (estrada encaixada com quebra de barrancos). Reconformar a Plataforma, realizar o abaulamento com inclinação de 3 a 5 %, deixando a  pista de rolamento com largura de 7 metros e a estrada com largura total de cerca a cerca com 12 m. Efetuar  a elevação do greide estradal em aproximadamente 0,30 metros, utilizando quebra de barrancos nos dois lados sendo que no LD em 150 metros apenas do inicio do trecho até a estaca 63 e o restante  somente do lado esquerdo da estrada LE. Realizar a limpeza das áreas lindeiras, numa largura de 8,0m LD em 150m (entre as estacas 61 e 63) e 9,0m LE em toda a extensão), removendo a camada orgânica na espessura de 8 a 10 cm, com posterior devolução do material recolhido, retirando e reinstalando cerca somente do lado esquerdo LE em 460m. A quebra de barranco devera obedecer uma proporção de 1:3 (altura do barranco x afastamento do corte).Necessidade de licença ambiental   </t>
    </r>
    <r>
      <rPr>
        <sz val="10"/>
        <color indexed="10"/>
        <rFont val="Arial"/>
        <family val="2"/>
      </rPr>
      <t xml:space="preserve">Observação: Toda metodologia tecnológica apontada deverão estar de acordo com a especificação técnica em anexo.  </t>
    </r>
  </si>
  <si>
    <r>
      <t xml:space="preserve">Construir um sistema eficiente de drenagem, contendo 8 lombadas e  metros de "bigodes" ou Bacias (11 terraços/Bacias), que terão em média 25 metros de comprimento cada , construindo 275 metros de extenão de terraços ( que  serão construidos do lado esquerdo da estrada 200 m e do LD 75 metros), com desnível aproximado de 3 a 5 cm  em relação a borda da plataforma. As sarjetas (canais drenantes), serão construidas ao longo das laterais da estrada (LD e LE) que  serão compostas de solo natural, proporcionando o escorrimento das aguas pluviais entre cada seção (lombadas), direcionando as águas para os terraços (bigodes)  construídos. Estas sarjetas ( canal drenante) deverão ser construidas com auxílio da motoniveladora nas dimensões de 1 metro de largura total e uma profundidade aproximada de 15 cm no centro. </t>
    </r>
    <r>
      <rPr>
        <sz val="10"/>
        <color indexed="10"/>
        <rFont val="Arial"/>
        <family val="2"/>
      </rPr>
      <t>Observação: Todas as estruturas a serem construídas estão localizadas no mapa e deverão estar de acordo com a especificação técnica em anexo.</t>
    </r>
  </si>
  <si>
    <r>
      <rPr>
        <b/>
        <sz val="10"/>
        <rFont val="Arial"/>
        <family val="2"/>
      </rPr>
      <t>Estratégia Tipo B</t>
    </r>
    <r>
      <rPr>
        <sz val="10"/>
        <rFont val="Arial"/>
        <family val="2"/>
      </rPr>
      <t xml:space="preserve"> (estrada encaixada com quebra de barrancos). Reconformar a Plataforma, realizar o abaulamento com inclinação de 3 a 5 %, deixando a  pista de rolamento com largura de 7 metros e a estrada com largura total de cerca a cerca com 12 m. Efetuar  a elevação do greide estradal em aproximadamente 0,30 metros, utilizando quebra de barrancos e escavação somente do lado esquerdo LE da estrada, removendo e reinstalando cerca em 126m. Realizar a limpeza das áreas lindeiras, numa largura de 6 metros apenas no LE, removendo a camada orgânica na espessura de 8 a 10 cm, com posterior devolução do material recolhido. Em toda a extensão no LD existe cerca de arame e cerca viva que não será removida. A quebra de barranco devera obedecer uma proporção de 1:3 (altura do barranco x afastamento do corte).  </t>
    </r>
    <r>
      <rPr>
        <sz val="10"/>
        <color indexed="10"/>
        <rFont val="Arial"/>
        <family val="2"/>
      </rPr>
      <t xml:space="preserve">Observação: Toda metodologia tecnológica apontada deverão estar de acordo com a especificação técnica em anexo.  </t>
    </r>
  </si>
  <si>
    <r>
      <t xml:space="preserve"> Construir um sistema eficiente de drenagem, contendo 08 lombadas e 200 metros de "bigodes" (08 terraços), que terão em média 25 metros de comprimento e serão construídos do lado esquerdo LE da estrada), com desnível aproximado de 3 a 5 cm  em relação a borda da plataforma. As sarjetas (canais drenantes), serão construídas ao longo das laterais da estrada (LD e LE) que  serão compostas de solo natural, proporcionando o escorrimento das aguas pluviais entre cada seção (lombadas), direcionando as águas para os terraços (bigodes)  construídos. Estas sarjetas ( canal drenante) deverão ser construídas com auxílio da motoniveladora nas dimensões de 1 metro de largura total e uma profundidade aproximada de 15 cm no centro.</t>
    </r>
    <r>
      <rPr>
        <sz val="10"/>
        <color indexed="10"/>
        <rFont val="Arial"/>
        <family val="2"/>
      </rPr>
      <t xml:space="preserve"> Observação: Todas as estruturas a serem construídas estão localizadas no mapa e deverão estar de acordo com a especificação técnica em anexo.</t>
    </r>
  </si>
  <si>
    <r>
      <t xml:space="preserve">Na aplicação do solo brita  é necessário fazer abertura de caixa com largura de 5 metros e profundidade de 10-12 cm, utilizando equipamento denominado motoniveladora para posterior incorporação ou na falta desse equipamento utilizando trator de pneu com grade. A espessura da brita será de 4 cm, tipo graduada conforme especificação anexa, numa largura de 5 metros da pista de rolamento, sendo que solo utilizado será do próprio leito da estrada, devendo a  mistura ser umedecida (mínimo de 3 vezes) e compactada com proctor 100%, com auxilio do rolo vibro pata curta ou pé de carneiro estático atingindo uma espessura de compactação entre 6 a 8 cm de profundidade (três vezes, das bordas para o centro, 05 fechas por vez) </t>
    </r>
    <r>
      <rPr>
        <sz val="10"/>
        <color indexed="10"/>
        <rFont val="Arial"/>
        <family val="2"/>
      </rPr>
      <t>Observação: Realizar esta operação de acordo com a recomendação específica em anexo.</t>
    </r>
  </si>
  <si>
    <r>
      <rPr>
        <b/>
        <sz val="10"/>
        <rFont val="Arial"/>
        <family val="2"/>
      </rPr>
      <t xml:space="preserve">Estratégia Tipo B </t>
    </r>
    <r>
      <rPr>
        <sz val="10"/>
        <rFont val="Arial"/>
        <family val="2"/>
      </rPr>
      <t xml:space="preserve">(estrada encaixada com quebra de barrancos). Reconformar a Plataforma, realizar o abaulamento com inclinação de 3 a 5 %, deixando a  pista de rolamento com largura de 7 metros e a estrada com largura total de cerca a cerca com 12 m. Efetuar  a elevação do greide estradal em aproximadamente 0,30 metros, utilizando quebra de barrancos e escavação dos dois lados da estrada LE e LD. Realizar a limpeza das áreas lindeiras, numa largura LD de11m e LE de10m , removendo a camada orgânica na espessura de 8 a 10 cm, com posterior devolução do material recolhido, retirando cerca viva no LD e reinstalando cerca em 1175m. Haverá corte de árvores isoladas, A quebra de barranco devera obedecer uma proporção de 1:3 (altura do barranco x afastamento do corte).  </t>
    </r>
    <r>
      <rPr>
        <sz val="10"/>
        <color indexed="10"/>
        <rFont val="Arial"/>
        <family val="2"/>
      </rPr>
      <t xml:space="preserve">Observação: Toda metodologia tecnológica apontada deverão estar de acordo com a especificação técnica em anexo.  </t>
    </r>
  </si>
  <si>
    <r>
      <t>Construir um sistema eficiente de drenagem, contendo 18 lombadas e  900 metros de "bigodes" (36 terraços), que terão em média 25 metros de comprimento e serão construídos do lado esquerdo da estrada, com desnível aproximado de 3 a 5 cm  em relação a borda da plataforma. As sarjetas (canais drenantes), serão construídas ao longo das laterais da estrada (LD e LE) que  serão compostas de solo natural, proporcionando o escorrimento das aguas pluviais entre cada seção (lombadas), direcionando as águas para os terraços (bigodes)  construídos. Estas sarjetas ( canal drenante) deverão ser construídas com auxílio da motoniveladora nas dimensões de 1 metro de largura total e uma profundidade aproximada de 15 cm no centro.</t>
    </r>
    <r>
      <rPr>
        <sz val="10"/>
        <color indexed="10"/>
        <rFont val="Arial"/>
        <family val="2"/>
      </rPr>
      <t xml:space="preserve"> Observação: Todas as estruturas a serem construídas estão localizadas no mapa e deverão estar de acordo com a especificação técnica em anexo.</t>
    </r>
  </si>
  <si>
    <r>
      <t>Na aplicação do solo brita  é necessário fazer abertura de caixa com largura de 5 metros e profundidade de 10-12 cm, utilizando equipamento denominado motoniveladora para posterior incorporação ou na falta desse equipamento utilizando trator de pneu com grade. A espessura da brita será de 4 cm, tipo graduada conforme especificação anexa, numa largura de 5 metros da pista de rolamento, sendo que solo utilizado será do próprio leito da estrada, devendo a  mistura ser umedecida (mínimo de 3 vezes) e compactada com proctor 100%, com auxilio do rolo vibro pata curta ou pé de carneiro estático atingindo uma espessura de compactação entre 6 a 8 cm de profundidade (três vezes, das bordas para o centro,05 fechas por vez).</t>
    </r>
    <r>
      <rPr>
        <sz val="10"/>
        <color indexed="10"/>
        <rFont val="Arial"/>
        <family val="2"/>
      </rPr>
      <t xml:space="preserve"> Observação: Realizar esta operação de acordo com a recomendação específica em anexo.</t>
    </r>
  </si>
  <si>
    <r>
      <t>Estratégia tipo B</t>
    </r>
    <r>
      <rPr>
        <sz val="10"/>
        <rFont val="Arial"/>
        <family val="2"/>
      </rPr>
      <t>: (estrada encaixada com quebra de barrancos). Reconformar a Plataforma, realizar o abaulamento com inclinação de 3 a 5 %, deixando a  pista de rolamento com largura de 7 metros e a estrada com largura total de cerca a cerca com 12,0 m. Efetuar  a elevação do greide estradal em aproximadamente 0,30 metros, utilizando quebra de barrancos e escavação em ambos os lados da estrada. Realizar a limpeza das áreas lindeiras, numa largura de 10 metros em ambos os lados, removendo a camada orgânica na espessura de 8 a 10 cm, com posterior devolução do material recolhido, retirando e reinstalando cercas em aproximadamente 67 metros linear no LE. A quebra de barranco devera obedecer uma proporção de 1:3 (altura do barranco x afastamento do corte).</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</si>
  <si>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03 lombadas e 150 metros de "bigodes" (06 terraços), que terão 25 metros de comprimento e serão construidos em ambos os lados da estradas (LD e LE), com desnível aproximado de 0,5 mt em relação a borda da plataforma. As sarjetas (canais drenantes), serão construidas ao longo das laterais da estrada (LD e LE) que  serão compostas de solo natural, proporcionando o escorrimento das aguas pluviais entre cada seção (lombadas), direcionando as águas para os terraços (bigodes)  construídos. Estas sarjetas ( canal drenante) deverão ser construidas com auxílio da motoniveladora nas dimensões de 1 metro de largura total e uma profundidade aproximada de 15 cm no centro, visando conduzir corretamente as aguas pluviais para as estruturas de armazenamentos construidas ( terraços/ bacias de captação) </t>
    </r>
    <r>
      <rPr>
        <sz val="10"/>
        <color rgb="FFFF0000"/>
        <rFont val="Arial"/>
        <family val="2"/>
      </rPr>
      <t>Observação: Todas as estruturas a serem construídas estão localizadas no mapa e deverão estar de acordo com a especificação técnica em anexo.</t>
    </r>
  </si>
  <si>
    <r>
      <t>Na aplicação do solo brita  é necessário fazer abertura de caixa com largura de 5,0 metros e profundidade de 10-12 cm, utilizando equipamento denominado motoniveladora para posterior incorporação ou na falta desse equipamento utilizando trator de pneu com grade. A espessura da brita será de 4 cm, tipo graduada conforme especificação técnica anexa, numa largura de 5,0 metros da pista de rolamento, sendo que o solo utilizado será do próprio leito da estrada, devendo a  mistura ser umedecida (minimo de 3 vezes) e compactada com proctor 100%, com auxilio do rolo vibro pata curta ou pé de carneiro estático, para que no final a compactação atinja uma espessura de compactação entre 6 a 8 cm de profundidade (tres vezes, das bordas para o centro, 05 fechas por vez).</t>
    </r>
    <r>
      <rPr>
        <sz val="10"/>
        <color rgb="FFFF0000"/>
        <rFont val="Arial"/>
        <family val="2"/>
      </rPr>
      <t xml:space="preserve"> Observação: Realizar esta operação de acordo com a recomendação específica em anexo.</t>
    </r>
  </si>
  <si>
    <r>
      <rPr>
        <b/>
        <sz val="10"/>
        <rFont val="Arial"/>
        <family val="2"/>
      </rPr>
      <t>Estratégia tipo B</t>
    </r>
    <r>
      <rPr>
        <sz val="10"/>
        <rFont val="Arial"/>
        <family val="2"/>
      </rPr>
      <t>: (estrada encaixada com quebra de barrancos). Reconformar a Plataforma, realizar o abaulamento com inclinação de 3 a 5 %, deixando a  pista de rolamento com largura de 7 metros e a estrada com largura total de cerca a cerca com 12,0 m. Efetuar  a elevação do greide estradal em aproximadamente 0,30 metros, utilizando quebra de barrancos e escavação em ambos os lados da estrada. Realizar a limpeza das áreas lindeiras, numa largura de 10 metros em ambos os lados, removendo a camada orgânica na espessura de 8 a 10 cm, com posterior devolução do material recolhido, retirando e reinstalando cercas em aproximadamente 132 metros linear. A quebra de barranco devera obedecer uma proporção de 1:3 (altura do barranco x afastamento do corte).Necessidade licença ambiental em retirada de árvores isoladas para executar os trabalhos de abatimento de barrancos.</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</si>
  <si>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04 lombadas e 320 metros de "bigodes" (08 terraços), que terão 25 metros de comprimento e serão construidos em ambos os lados da estradas (LD e LE), com desnível aproximado de 3 a 5 cm  em relação a borda da plataforma. As sarjetas (canais drenantes), serão construidas ao longo das laterais da estrada (LD e LE) que  serão compostas de solo natural, proporcionando o escorrimento das aguas pluviais entre cada seção (lombadas), direcionando as águas para os terraços (bigodes)  construídos. Estas sarjetas ( canal drenante) deverão ser construidas com auxílio da motoniveladora nas dimensões de 1 metro de largura total e uma profundidade aproximada de 15 cm no centro. </t>
    </r>
    <r>
      <rPr>
        <sz val="10"/>
        <color rgb="FFFF0000"/>
        <rFont val="Arial"/>
        <family val="2"/>
      </rPr>
      <t>Observação: Todas as estruturas a serem construídas estão localizadas no mapa e deverão estar de acordo com a especificação técnica em anexo.</t>
    </r>
  </si>
  <si>
    <r>
      <t xml:space="preserve">Na aplicação do solo brita  é necessário fazer abertura de caixa com largura de 5,0 metros e profundidade de 10-12 cm, utilizando equipamento denominado motoniveladora para posterior incorporação ou na falta desse equipamento utilizando trator de pneu com grade. A espessura da brita será de 4 cm, tipo graduada conforme especificação anexa, numa largura de 5,0 metros da pista de rolamento, sendo que solo utilizado será do próprio leito da estrada, devendo a  mistura ser umedecida (minimo de 3 vezes) e compactada com proctor 100%, com auxilio do rolo vibro pata curta ou pé de carneiro estático atingindo uma espessura de compactação entre 6 a 8 cm de profundidade (tres vezes, das bordas para o centro, 05 fechas por vez). </t>
    </r>
    <r>
      <rPr>
        <sz val="10"/>
        <color rgb="FFFF0000"/>
        <rFont val="Arial"/>
        <family val="2"/>
      </rPr>
      <t>Observação: Realizar esta operação de acordo com a recomendação específica em anexo.</t>
    </r>
  </si>
  <si>
    <r>
      <t>Estratégia tipo B</t>
    </r>
    <r>
      <rPr>
        <sz val="10"/>
        <rFont val="Arial"/>
        <family val="2"/>
      </rPr>
      <t>: (estrada encaixada com quebra de barrancos). Reconformar a Plataforma, realizar o abaulamento com inclinação de 3 a 5 %, deixando a  pista de rolamento com largura de 7 metros e a estrada com largura total de cerca a cerca com 12,0 m. Efetuar  a elevação do greide estradal em aproximadamente 0,30 metros, utilizando quebra de barrancos e escavação em ambos os lados da estrada. Realizar a limpeza das áreas lindeiras, numa largura de 10 metros ambos os lados, removendo a camada orgânica na espessura de 8 a 10 cm, com posterior devolução do material recolhido, retirando e reinstalando cercas em aproximadamente 218 metros linear. A quebra de barranco devera obedecer uma proporção de 1:3 (altura do barranco x afastamento do corte).Necessidade licença ambiental em retirada de árvores isoladas para executar os trabalhos de abatimento de barrancos.</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</si>
  <si>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08 lombadas e 450 metros de "bigodes" (15 terraços), que terão 25 metros de comprimento e serão construidos em ambos os lados da estradas (LD e LE), com desnível aproximado de 0,5 mt em relação a borda da plataforma. As sarjetas (canais drenantes), serão construidas ao longo das laterais da estrada (LD e LE) que  serão compostas de solo natural, proporcionando o escorrimento das aguas pluviais entre cada seção (lombadas), direcionando as águas para os terraços (bigodes)  construídos. Estas sarjetas ( canal drenante) deverão ser construidas com auxílio da motoniveladora nas dimensões de 1 metro de largura total e uma profundidade aproximada de 15 cm no centro, visando conduzir corretamente as aguas pluviais para as estruturas de armazenamentos construidas ( terraços/ bacias de captação), </t>
    </r>
    <r>
      <rPr>
        <sz val="10"/>
        <color rgb="FFFF0000"/>
        <rFont val="Arial"/>
        <family val="2"/>
      </rPr>
      <t xml:space="preserve">Observação: Todas as estruturas a serem construídas estão localizadas no mapa e deverão estar de acordo com a especificação técnica em anexo. </t>
    </r>
  </si>
  <si>
    <r>
      <t xml:space="preserve">Na aplicação do solo brita  é necessário fazer abertura de caixa com largura de 5,0 metros e profundidade de 10-12 cm, utilizando equipamento denominado motoniveladora para posterior incorporação ou na falta desse equipamento utilizando trator de pneu com grade. A espessura da brita será de 4 cm, tipo graduada conforme especificação técnica anexa, numa largura de 5,00 metros da pista de rolamento, sendo que o solo utilizado será do próprio leito da estrada, devendo a  mistura ser umedecida (minimo de 3 vezes) e compactada com proctor 100%, com auxilio do rolo vibro pata curta ou pé de carneiro estático, para que no final a compactação atinja uma espessura de compactação entre 6 a 8 cm de profundidade (tres vezes, das bordas para o centro, 05 fechas por vez). </t>
    </r>
    <r>
      <rPr>
        <sz val="10"/>
        <color rgb="FFFF0000"/>
        <rFont val="Arial"/>
        <family val="2"/>
      </rPr>
      <t>Observação: Realizar esta operação de acordo com a recomendação específica em anexo.</t>
    </r>
  </si>
  <si>
    <r>
      <rPr>
        <b/>
        <sz val="10"/>
        <rFont val="Arial"/>
        <family val="2"/>
      </rPr>
      <t>Estratégia tipo B</t>
    </r>
    <r>
      <rPr>
        <sz val="10"/>
        <rFont val="Arial"/>
        <family val="2"/>
      </rPr>
      <t>: (estrada encaixada com quebra de barrancos). Reconformar a Plataforma, realizar o abaulamento com inclinação de 3 a 5 %, deixando a  pista de rolamento com largura de 7 metros e a estrada com largura total de cerca a cerca com 12,0 m. Efetuar  a elevação do greide estradal em aproximadamente 0,30 metros, utilizando quebra de barrancos e escavação em ambos os lados da estrada. Realizar a limpeza das áreas lindeiras, numa largura de 7 metros apenas no LD em extensão de 150m, removendo a camada orgânica na espessura de 8 a 10 cm, com posterior devolução do material recolhido, retirando e reinstalando cercas em aproximadamente 180 metros linear. A quebra de barranco devera obedecer uma proporção de 1:3 (altura do barranco x afastamento do corte).Necessidade licença ambiental em retirada de árvores isoladas para executar os trabalhos de abatimento de barrancos.</t>
    </r>
    <r>
      <rPr>
        <sz val="10"/>
        <color rgb="FFFF0000"/>
        <rFont val="Arial"/>
        <family val="2"/>
      </rPr>
      <t xml:space="preserve">Observação: Toda metodologia tecnológica apontada deverão estar de acordo com a especificação técnica em anexo.  </t>
    </r>
  </si>
  <si>
    <r>
      <t>Construir um sistema eficiente de drenagem, contendo 05 lombadas e 175 metros de "bigodes" (07 terraços), que terão 25 metros de comprimento e serão construidos em ambos os lados da estradas (LD e LE), com desnível aproximado de 3 a 5 cm  em relação a borda da plataforma. As sarjetas (canais drenantes), serão construidas ao longo das laterais da estrada (LD e LE) que  serão compostas de solo natural, proporcionando o escorrimento das aguas pluviais entre cada seção (lombadas), direcionando as águas para os terraços (bigodes)  construídos. Existencia de canal drenante no LD em 200m que deverá ser reconstruido e proporcionando uma melhor vazão para as duas passagens existente de linhas de tubos sob a pista. Estas sarjetas ( canal drenante) deverão ser construidas com auxílio da motoniveladora nas dimensões de 1 metro de largura total e uma profundidade aproximada de 15 cm no centro.</t>
    </r>
    <r>
      <rPr>
        <sz val="10"/>
        <color rgb="FFFF0000"/>
        <rFont val="Arial"/>
        <family val="2"/>
      </rPr>
      <t xml:space="preserve"> Observação: Todas as estruturas a serem construídas estão localizadas no mapa e deverão estar de acordo com a especificação técnica em anexo.</t>
    </r>
  </si>
  <si>
    <r>
      <t>Na aplicação do solo brita  é necessário fazer abertura de caixa com largura de 05 metros e profundidade de 10-12 cm, utilizando equipamento denominado motoniveladora para posterior incorporação ou na falta desse equipamento utilizando trator de pneu com grade. A espessura da brita será de 4 cm, tipo graduada conforme especificação anexa, numa largura de</t>
    </r>
    <r>
      <rPr>
        <sz val="10"/>
        <color indexed="10"/>
        <rFont val="Arial"/>
        <family val="2"/>
      </rPr>
      <t xml:space="preserve"> </t>
    </r>
    <r>
      <rPr>
        <sz val="10"/>
        <rFont val="Arial"/>
        <family val="2"/>
      </rPr>
      <t xml:space="preserve">5,0 metros da pista de rolamento, sendo que solo utilizado será do próprio leito da estrada, devendo a  mistura ser umedecida (minimo de 3 vezes) e compactada com proctor 100%, com auxilio do rolo vibro pata curta ou pé de carneiro estático atingindo uma espessura de compactação entre 6 a 8 cm de profundidade (tres vezes, das bordas para o centro, 05 fechas por vez). </t>
    </r>
    <r>
      <rPr>
        <sz val="10"/>
        <color rgb="FFFF0000"/>
        <rFont val="Arial"/>
        <family val="2"/>
      </rPr>
      <t>Observação: Realizar esta operação de acordo com a recomendação específica em anexo.</t>
    </r>
  </si>
  <si>
    <r>
      <rPr>
        <b/>
        <sz val="10"/>
        <rFont val="Arial"/>
        <family val="2"/>
      </rPr>
      <t>Estratégia tipo B</t>
    </r>
    <r>
      <rPr>
        <sz val="10"/>
        <rFont val="Arial"/>
        <family val="2"/>
      </rPr>
      <t xml:space="preserve">: (estrada encaixada com quebra de barrancos). Reconformar a Plataforma, realizar o abaulamento com inclinação de 3 a 5 %, deixando a  pista de rolamento com largura de 7 metros e a estrada com largura total de cerca a cerca com 12,0 m. Efetuar  a elevação do greide estradal em aproximadamente 0,30 metros, utilizando quebra de barrancos e escavação em ambos os lados da estrada. Realizar a limpeza das áreas lindeiras, numa largura de 10 metros em ambos os lados, removendo a camada orgânica na espessura de 8 a 10 cm, com posterior devolução do material recolhido. A quebra de barranco devera obedecer uma proporção de 1:3 (altura do barranco x afastamento do corte).                                                 </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</si>
  <si>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07 lombadas e 325 metros de "bigodes" (13 terraços), que terão 25 metros de comprimento e serão construidos em ambos os lados da estradas (LD e LE), com desnível aproximado de 0,5 mt em relação a borda da plataforma. As sarjetas (canais drenantes), serão construidas ao longo das laterais da estrada (LD e LE) que  serão compostas de solo natural, proporcionando o escorrimento das aguas pluviais entre cada seção (lombadas), direcionando as águas para os terraços (bigodes)  construídos. Estas sarjetas ( canal drenante) deverão ser construidas com auxílio da motoniveladora nas dimensões de 1 metro de largura total e uma profundidade aproximada de 15 cm no centro, visando conduzir corretamente as aguas pluviais para as estruturas de armazenamentos construidas ( terraços/ bacias de captação) </t>
    </r>
    <r>
      <rPr>
        <sz val="10"/>
        <color rgb="FFFF0000"/>
        <rFont val="Arial"/>
        <family val="2"/>
      </rPr>
      <t>Observação: Todas as estruturas a serem construídas estão localizadas no mapa e deverão estar de acordo com a especificação técnica em anexo.</t>
    </r>
  </si>
  <si>
    <r>
      <rPr>
        <b/>
        <sz val="10"/>
        <rFont val="Arial"/>
        <family val="2"/>
      </rPr>
      <t xml:space="preserve">Estratégia tipo B: </t>
    </r>
    <r>
      <rPr>
        <sz val="10"/>
        <rFont val="Arial"/>
        <family val="2"/>
      </rPr>
      <t xml:space="preserve">(estrada encaixada com quebra de barrancos). Reconformar a Plataforma, realizar o abaulamento com inclinação de 3 a 5 %, deixando a  pista de rolamento com largura de 7 metros e a estrada com largura total de cerca a cerca com 12,0 m. Efetuar  a elevação do greide estradal em aproximadamente 0,30 metros, utilizando quebra de barrancos e escavação apenas no LD do leito estradal. Realizar a limpeza na área lindeira, numa largura de 7 metros no LD, removendo a camada orgânica na espessura de 8 a 10 cm, com posterior devolução do material recolhido, não será necessario a retirada de cercas no LE.  A quebra de barranco devera obedecer uma proporção de 1:3 (altura do barranco x afastamento do corte).                                                </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</si>
  <si>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03 lombadas e 75 metros de "bigodes" (03 terraços), que terão 25 metros de comprimento e serão construidos em ambos os lados da estradas (LD e LE), com desnível aproximado de 0,5 mt em relação a borda da plataforma. As sarjetas (canais drenantes), serão construidas ao longo das laterais da estrada (LD e LE) que  serão compostas de solo natural, proporcionando o escorrimento das aguas pluviais entre cada seção (lombadas), direcionando as águas para os terraços (bigodes)  construídos. Estas sarjetas ( canal drenante) deverão ser construidas com auxílio da motoniveladora nas dimensões de 1 metro de largura total e uma profundidade aproximada de 15 cm no centro, visando conduzir corretamente as aguas pluviais para as estruturas de armazenamentos construidas ( terraços/ bacias de captação) </t>
    </r>
    <r>
      <rPr>
        <sz val="10"/>
        <color rgb="FFFF0000"/>
        <rFont val="Arial"/>
        <family val="2"/>
      </rPr>
      <t>Observação: Todas as estruturas a serem construídas estão localizadas no mapa e deverão estar de acordo com a especificação técnica em anexo.</t>
    </r>
  </si>
  <si>
    <r>
      <rPr>
        <b/>
        <sz val="10"/>
        <rFont val="Arial"/>
        <family val="2"/>
      </rPr>
      <t>Estratégia tipo B</t>
    </r>
    <r>
      <rPr>
        <sz val="10"/>
        <rFont val="Arial"/>
        <family val="2"/>
      </rPr>
      <t>: (estrada encaixada com quebra de barrancos). Reconformar a Plataforma, realizar o abaulamento com inclinação de 3 a 5 %, deixando a  pista de rolamento com largura de 7 metros e a estrada com largura total de cerca a cerca com 12,0 m. Efetuar  a elevação do greide estradal em aproximadamente 0,30 metros, utilizando quebra de barrancos e escavação em ambos os lados da estrada. Realizar a limpeza das áreas lindeiras, numa largura de 10 metros em ambos os lados, removendo a camada orgânica na espessura de 8 a 10 cm, com posterior devolução do material recolhido, retirando e reinstalando cercas em aproximadamente 800 metros linear. A quebra de barranco devera obedecer uma proporção de 1:3 (altura do barranco x afastamento do corte).Necessidade licença ambiental em retirada de árvores isoladas para executar os trabalhos de abatimento de barrancos.</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</si>
  <si>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08 lombadas e 350 metros de "bigodes" (14 terraços), que terão 25 metros de comprimento e serão construídos em ambos os lados da estradas (LD e LE), com desnível aproximado de 0,5 m em relação a borda da plataforma. As sarjetas (canais drenantes), serão construídas ao longo das laterais da estrada (LD e LE) que  serão compostas de solo natural, proporcionando o escorrimento das aguas pluviais entre cada seção (lombadas), direcionando as águas para os terraços (bigodes)  construídos. Estas sarjetas ( canal drenante) deverão ser construídas com auxílio da motoniveladora nas dimensões de 1 metro de largura total e uma profundidade aproximada de 15 cm no centro, visando conduzir corretamente as aguas pluviais para as estruturas de armazenamentos construídas ( terraços/ bacias de captação) </t>
    </r>
    <r>
      <rPr>
        <sz val="10"/>
        <color rgb="FFFF0000"/>
        <rFont val="Arial"/>
        <family val="2"/>
      </rPr>
      <t>Observação: Todas as estruturas a serem construídas estão localizadas no mapa e deverão estar de acordo com a especificação técnica em anexo.</t>
    </r>
  </si>
  <si>
    <r>
      <t xml:space="preserve">Na aplicação do solo brita  é necessário fazer abertura de caixa com largura de 5,0 metros e profundidade de 10-12 cm, utilizando equipamento denominado motoniveladora para posterior incorporação ou na falta desse equipamento utilizando trator de pneu com grade. A espessura da brita será de 4 cm, tipo graduada conforme especificação anexa, numa largura de 5,0 metros da pista de rolamento, sendo que solo utilizado será do próprio leito da estrada, devendo a  mistura ser umedecida (mínimo de 3 vezes) e compactada com proctor 100%, com auxilio do rolo vibro pata curta ou pé de carneiro estático atingindo uma espessura de compactação entre 6 a 8 cm de profundidade (três vezes, das bordas para o centro, 05 fechas por vez). </t>
    </r>
    <r>
      <rPr>
        <sz val="10"/>
        <color rgb="FFFF0000"/>
        <rFont val="Arial"/>
        <family val="2"/>
      </rPr>
      <t>Observação: Realizar esta operação de acordo com a recomendação específica em anexo.</t>
    </r>
  </si>
  <si>
    <r>
      <rPr>
        <b/>
        <sz val="10"/>
        <rFont val="Arial"/>
        <family val="2"/>
      </rPr>
      <t>Estratégia tipo B</t>
    </r>
    <r>
      <rPr>
        <sz val="10"/>
        <rFont val="Arial"/>
        <family val="2"/>
      </rPr>
      <t>: (estrada encaixada com quebra de barrancos). Reconformar a Plataforma, realizar o abaulamento com inclinação de 3 a 5 %, deixando a  pista de rolamento com largura de 7 metros e a estrada com largura total de cerca a cerca com 12,0 m. Efetuar  a elevação do greide estradal em aproximadamente 0,30 metros, utilizando quebra de barrancos e escavação em ambos os lados da estrada. Realizar a limpeza das áreas lindeiras, numa largura de 10 metros em ambos os lados, removendo a camada orgânica na espessura de 8 a 10 cm, com posterior devolução do material recolhido, retirando e reinstalando cercas em aproximadamente 50 metros linear. A quebra de barranco devera obedecer uma proporção de 1:3 (altura do barranco x afastamento do corte).Necessidade licença ambiental em retirada de árvores isoladas para executar os trabalhos de abatimento de barrancos.</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</si>
  <si>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16 lombadas e 800 metros de "bigodes" (32 terraços), que terão 25 metros de comprimento e serão construídos em ambos os lados da estradas (LD e LE), com desnível aproximado de 0,5 m em relação a borda da plataforma. As sarjetas (canais drenantes), serão construídas ao longo das laterais da estrada (LD e LE) que  serão compostas de solo natural, proporcionando o escorrimento das aguas pluviais entre cada seção (lombadas), direcionando as águas para os terraços (bigodes)  construídos. Estas sarjetas ( canal drenante) deverão ser construídas com auxílio da motoniveladora nas dimensões de 1 metro de largura total e uma profundidade aproximada de 15 cm no centro, visando conduzir corretamente as aguas pluviais para as estruturas de armazenamentos construídas ( terraços/ bacias de captação) </t>
    </r>
    <r>
      <rPr>
        <sz val="10"/>
        <color rgb="FFFF0000"/>
        <rFont val="Arial"/>
        <family val="2"/>
      </rPr>
      <t>Observação: Todas as estruturas a serem construídas estão localizadas no mapa e deverão estar de acordo com a especificação técnica em anexo.</t>
    </r>
  </si>
  <si>
    <r>
      <rPr>
        <b/>
        <sz val="10"/>
        <rFont val="Arial"/>
        <family val="2"/>
      </rPr>
      <t>Estratégia tipo B</t>
    </r>
    <r>
      <rPr>
        <sz val="10"/>
        <rFont val="Arial"/>
        <family val="2"/>
      </rPr>
      <t xml:space="preserve">: (estrada encaixada com quebra de barrancos). Reconformar a Plataforma, realizar o abaulamento com inclinação de 3 a 5 %, deixando a  pista de rolamento com largura de 7 metros e a estrada com largura total de cerca a cerca com 12,0 m. Efetuar  a elevação do greide estradal em aproximadamente 0,30 metros, utilizando quebra de barrancos e escavação em ambos os lados da estrada. Realizar a limpeza das áreas lindeiras, numa largura de 10 metros ambos os lados, removendo a camada orgânica na espessura de 8 a 10 cm, com posterior devolução do material recolhido. A quebra de barranco devera obedecer uma proporção de 1:3 (altura do barranco x afastamento do corte).Necessidade licença ambiental em retirada de árvores isoladas para executar os trabalhos de abatimento de barrancos.Observação: Toda metodologia tecnológica apontada deverão estar de acordo com a especificação técnica em anexo.  </t>
    </r>
  </si>
  <si>
    <r>
      <t xml:space="preserve">Construir um sistema eficiente de drenagem, contendo 02 lombadas e 100 metros de "bigodes" (04 terraços), que terão 25 metros de comprimento e serão construídos em ambos os lados da estradas (LD e LE), com desnível aproximado de 0,5 m em relação a borda da plataforma. As sarjetas (canais drenantes), serão construídas ao longo das laterais da estrada (LD e LE) que  serão compostas de solo natural, proporcionando o escorrimento das aguas pluviais entre cada seção (lombadas), direcionando as águas para os terraços (bigodes)  construídos. Estas sarjetas ( canal drenante) deverão ser construídas com auxílio da motoniveladora nas dimensões de 1 metro de largura total e uma profundidade aproximada de 15 cm no centro, visando conduzir corretamente as aguas pluviais para as estruturas de armazenamentos construídas ( terraços/ bacias de captação) </t>
    </r>
    <r>
      <rPr>
        <sz val="10"/>
        <color rgb="FFFF0000"/>
        <rFont val="Arial"/>
        <family val="2"/>
      </rPr>
      <t>Observação: Todas as estruturas a serem construídas estão localizadas no mapa e deverão estar de acordo com a especificação técnica em anexo.</t>
    </r>
  </si>
  <si>
    <r>
      <t xml:space="preserve">Na aplicação do solo brita  é necessário fazer abertura de caixa com largura de 5 metros e profundidade de 10-12 cm, utilizando equipamento denominado motoniveladora para posterior incorporação ou na falta desse equipamento utilizando trator de pneu com grade. A espessura da brita será de 4 cm, tipo graduada conforme especificação técnica anexa, numa largura de 5 metros da pista de rolamento, sendo que o solo utilizado será do próprio leito da estrada, devendo a  mistura ser umedecida (mínimo de 3 vezes) e compactada com proctor 100%, com auxilio do rolo vibro pata curta ou pé de carneiro estático, para que no final a compactação atinja uma espessura de compactação entre 6 a 8 cm de profundidade (três vezes, das bordas para o centro, 05 fechas por vez). </t>
    </r>
    <r>
      <rPr>
        <sz val="10"/>
        <color rgb="FFFF0000"/>
        <rFont val="Arial"/>
        <family val="2"/>
      </rPr>
      <t>Observação: Realizar esta operação de acordo com a recomendação específica em anexo.</t>
    </r>
  </si>
  <si>
    <r>
      <t>Estratégia tipo B:</t>
    </r>
    <r>
      <rPr>
        <sz val="10"/>
        <rFont val="Arial"/>
        <family val="2"/>
      </rPr>
      <t xml:space="preserve"> (estrada encaixada com quebra de barrancos). Reconformar a Plataforma, realizar o abaulamento com inclinação de 3 a 5 %, deixando a  pista de rolamento com largura de 7 metros e a estrada com largura total de cerca a cerca com 12,0 m. Efetuar  a elevação do greide estradal em aproximadamente 0,30 metros, utilizando quebra de barrancos e escavação em ambos os lados da estrada. Realizar a limpeza das áreas lindeiras, numa largura de 10 metros ambos os lados, removendo a camada orgânica na espessura de 8 a 10 cm, com posterior devolução do material recolhido. A quebra de barranco devera obedecer uma proporção de 1:3 (altura do barranco x afastamento do corte).Necessidade licença ambiental em retirada de árvores isoladas para executar os trabalhos de abatimento de barrancos.</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</si>
  <si>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02 lombadas e 100 metros de "bigodes" (04 terraços), que terão 25 metros de comprimento e serão construídos em ambos os lados da estradas (LD e LE), com desnível aproximado de 3 a 5 cm  em relação a borda da plataforma. As sarjetas (canais drenantes), serão construídas ao longo das laterais da estrada (LD e LE) que  serão compostas de solo natural, proporcionando o escorrimento das aguas pluviais entre cada seção (lombadas), direcionando as águas para os terraços (bigodes)  construídos. Estas sarjetas ( canal drenante) deverão ser construídas com auxílio da motoniveladora nas dimensões de 1 metro de largura total e uma profundidade aproximada de 15 cm no centro. </t>
    </r>
    <r>
      <rPr>
        <sz val="10"/>
        <color rgb="FFFF0000"/>
        <rFont val="Arial"/>
        <family val="2"/>
      </rPr>
      <t>Observação: Todas as estruturas a serem construídas estão localizadas no mapa e deverão estar de acordo com a especificação técnica em anexo.</t>
    </r>
  </si>
  <si>
    <r>
      <t>Na aplicação do solo brita  é necessário fazer abertura de caixa com largura de 5 metros e profundidade de 10-12 cm, utilizando equipamento denominado motoniveladora para posterior incorporação ou na falta desse equipamento utilizando trator de pneu com grade. A espessura da brita será de 4 cm, tipo graduada conforme especificação anexa, numa largura de 5 metros da pista de rolamento, sendo que solo utilizado será do próprio leito da estrada, devendo a  mistura ser umedecida (mínimo de 3 vezes) e compactada com proctor 100%, com auxilio do rolo vibro pata curta ou pé de carneiro estático atingindo uma espessura de compactação entre 6 a 8 cm de profundidade (três vezes, das bordas para o centro, 05 fechas por vez).</t>
    </r>
    <r>
      <rPr>
        <sz val="10"/>
        <color rgb="FFFF0000"/>
        <rFont val="Arial"/>
        <family val="2"/>
      </rPr>
      <t xml:space="preserve"> Observação: Realizar esta operação de acordo com a recomendação específica em anexo.</t>
    </r>
  </si>
  <si>
    <r>
      <t>Estratégia tipo B</t>
    </r>
    <r>
      <rPr>
        <sz val="10"/>
        <rFont val="Arial"/>
        <family val="2"/>
      </rPr>
      <t>: (estrada encaixada com quebra de barrancos). Reconformar a Plataforma, realizar o abaulamento com inclinação de 3 a 5 %, deixando a  pista de rolamento com largura de 7 metros e a estrada com largura total de cerca a cerca com 10 m. Efetuar  a elevação do greide estradal em aproximadamente 0,30 metros, utilizando quebra de barrancos e escavação em ambos os lados da estrada. Realizar a limpeza das áreas lindeiras, numa largura de 10 metros ambos os lados, removendo a camada orgânica na espessura de 8 a 10 cm, com posterior devolução do material recolhido, retirando e reinstalando cercas em aproximadamente 153 metros linear no LE. A quebra de barranco devera obedecer uma proporção de 1:3 (altura do barranco x afastamento do corte).Necessidade licença ambiental em retirada de árvores isoladas para executar os trabalhos de abatimento de barrancos.</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</si>
  <si>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17 lombadas e 850 metros de "bigodes" (34 terraços), que terão 25 metros de comprimento e serão construídos em ambos os lados da estradas (LD e LE), com desnível aproximado de 0,5 m em relação a borda da plataforma. As sarjetas (canais drenantes), serão construídas ao longo das laterais da estrada (LD e LE) que  serão compostas de solo natural, proporcionando o escorrimento das aguas pluviais entre cada seção (lombadas), direcionando as águas para os terraços (bigodes)  construídos. Estas sarjetas ( canal drenante) deverão ser construídas com auxílio da motoniveladora nas dimensões de 1 metro de largura total e uma profundidade aproximada de 15 cm no centro, visando conduzir corretamente as aguas pluviais para as estruturas de armazenamentos construídas ( terraços/ bacias de captação).  Instalar no LE em aproximadamente 430m, Drenos Tipo I, que deverá ser reconstruido a vala e assim proporcionando uma melhor vazão para a passagens existente de linhas de tubos sob a entrada de propriedade lindeira. </t>
    </r>
    <r>
      <rPr>
        <sz val="10"/>
        <color rgb="FFFF0000"/>
        <rFont val="Arial"/>
        <family val="2"/>
      </rPr>
      <t>Observação: Todas as estruturas a serem construídas estão localizadas no mapa e deverão estar de acordo com a especificação técnica em anexo.</t>
    </r>
  </si>
  <si>
    <r>
      <t xml:space="preserve">Estratégia tipo A: </t>
    </r>
    <r>
      <rPr>
        <sz val="10"/>
        <rFont val="Arial"/>
        <family val="2"/>
      </rPr>
      <t xml:space="preserve"> Reconformar a Plataforma, realizar o abaulamento com inclinação de 3 a 5 %, deixando a  pista de rolamento com largura de 7 metros e a estrada com largura total de cerca a cerca com 10 m. Efetuar  a elevação do greide estradal em aproximadamente 0,30 metros, utilizando solo do proprio leito estradal. Não haverá quebra de barranco em ambos os lados. Não haverá corte dos indivíduos de nome Eucaliptos no LE e indivíduos isolados no LD.          </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</si>
  <si>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05 lombadas na plataforma da estrada. As sarjetas (canais drenantes), serão construídas ao longo das laterais da estrada (LD e LE) que  serão compostas de solo natural, proporcionando o escorrimento das aguas pluviais entre cada seção (lombadas), direcionando as águas para as laterais do leito estradal.  Estas sarjetas ( canal drenante) deverão ser construídas com auxílio da motoniveladora nas dimensões de 1 metro de largura total e uma profundidade aproximada de 15 cm no centro.                                      Instalar no LD em aproximadamente 50m Drenos Tipo I, entre as estacas 91 e 92, proporcionando uma melhor vazão para a linha de tubo existente sob o leito estradal.                                                                                          Na estaca 95 existe linha de tubo sob o leito estradal que receberá as águas do Dreno do trecho sequinte G1. Ver mapa.                                  </t>
    </r>
    <r>
      <rPr>
        <sz val="10"/>
        <color rgb="FFFF0000"/>
        <rFont val="Arial"/>
        <family val="2"/>
      </rPr>
      <t>Observação: Todas as estruturas a serem construídas estão localizadas no mapa e deverão estar de acordo com a especificação técnica em anexo.</t>
    </r>
  </si>
  <si>
    <r>
      <t>Estratégia tipo B</t>
    </r>
    <r>
      <rPr>
        <sz val="10"/>
        <rFont val="Arial"/>
        <family val="2"/>
      </rPr>
      <t>: (estrada encaixada com quebra de barrancos). Reconformar a Plataforma, realizar o abaulamento com inclinação de 3 a 5 %, deixando a  pista de rolamento com largura de 7 metros e a estrada com largura total de cerca a cerca com 10 m. Efetuar  a elevação do greide estradal em aproximadamente 0,30 metros, utilizando quebra de barrancos e escavação em ambos os lados da estrada. Realizar a limpeza das áreas lindeiras, numa largura de 10 metros em ambos os lados, removendo a camada orgânica na espessura de 8 a 10 cm, com posterior devolução do material recolhido, retirando e reinstalando cercas em aproximadamente 460 metros linear no LE. A quebra de barranco devera obedecer uma proporção de 1:3 (altura do barranco x afastamento do corte).Necessidade licença ambiental em retirada de árvores isoladas para executar os trabalhos de abatimento de barrancos</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</si>
  <si>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09 lombadas e 400 metros de "bigodes" (16 terraços), que terão 25 metros de comprimento e serão construídos em ambos os lados da estradas (LD e LE), com desnível aproximado de 0,5 m em relação a borda da plataforma. As sarjetas (canais drenantes), serão construídas ao longo das laterais da estrada (LD e LE) que  serão compostas de solo natural, proporcionando o escorrimento das aguas pluviais entre cada seção (lombadas), direcionando as águas para os terraços (bigodes)  construídos. Estas sarjetas ( canal drenante) deverão ser construídas com auxílio da motoniveladora nas dimensões de 1 metro de largura total e uma profundidade aproximada de 15 cm no centro, visando conduzir corretamente as aguas pluviais para as estruturas de armazenamentos construídas ( terraços/ bacias de captação). Instalar no LD em aproximadamente 200m Drenos Tipo I, que será conduzido as águas até a estaca 95 do trecho anterior F2. </t>
    </r>
    <r>
      <rPr>
        <sz val="10"/>
        <color rgb="FFFF0000"/>
        <rFont val="Arial"/>
        <family val="2"/>
      </rPr>
      <t>Observação: Todas as estruturas a serem construídas estão localizadas no mapa e deverão estar de acordo com a especificação técnica em anexo.</t>
    </r>
  </si>
  <si>
    <r>
      <t>Na aplicação do solo brita  é necessário fazer abertura de caixa com largura de 5 metros e profundidade de 10-12 cm, utilizando equipamento denominado motoniveladora para posterior incorporação ou na falta desse equipamento utilizando trator de pneu com grade. A espessura da brita será de 4 cm, tipo graduada conforme especificação técnica anexa, numa largura de 5 metros da pista de rolamento, sendo que o solo utilizado será do próprio leito da estrada, devendo a  mistura ser umedecida (mínimo de 3 vezes) e compactada com proctor 100%, com auxilio do rolo vibro pata curta ou pé de carneiro estático, para que no final a compactação atinja uma espessura de compactação entre 6 a 8 cm de profundidade (três vezes, das bordas para o centro, 05 fechas por vez).</t>
    </r>
    <r>
      <rPr>
        <sz val="10"/>
        <color rgb="FFFF0000"/>
        <rFont val="Arial"/>
        <family val="2"/>
      </rPr>
      <t>Observação: Realizar esta operação de acordo com a recomendação específica em anexo.</t>
    </r>
  </si>
  <si>
    <r>
      <t xml:space="preserve">Estratégia tipo B: </t>
    </r>
    <r>
      <rPr>
        <sz val="10"/>
        <rFont val="Arial"/>
        <family val="2"/>
      </rPr>
      <t>(estrada encaixada com quebra de barrancos). Reconformar a Plataforma, realizar o abaulamento com inclinação de 3 a 5 %, deixando a  pista de rolamento com largura de 7 metros e a estrada com largura total de cerca a cerca com 10 m. Efetuar  a elevação do greide estradal em aproximadamente 0,30 metros, utilizando quebra de barrancos e escavação em ambos os lados da estrada. Realizar a limpeza das áreas lindeiras, numa largura de 10 metros ambos os lados, removendo a camada orgânica na espessura de 8 a 10 cm, com posterior devolução do material recolhido, retirando e reinstalando cercas em aproximadamente 87 metros linear no LE. A quebra de barranco devera obedecer uma proporção de 1:3 (altura do barranco x afastamento do corte).Necessidade licença ambiental em retirada de árvores isoladas para executar os trabalhos de abatimento de barrancos.</t>
    </r>
    <r>
      <rPr>
        <sz val="10"/>
        <color rgb="FFFF0000"/>
        <rFont val="Arial"/>
        <family val="2"/>
      </rPr>
      <t xml:space="preserve">Observação: Toda metodologia tecnológica apontada deverão estar de acordo com a especificação técnica em anexo.  </t>
    </r>
  </si>
  <si>
    <r>
      <t xml:space="preserve">Construir um sistema eficiente de drenagem, contendo 06 lombadas e 275 metros de "bigodes" (11 terraços), que terão 25 metros de comprimento e serão construídos em ambos os lados da estradas (LD e LE), com desnível aproximado de 3 a 5 cm  em relação a borda da plataforma. As sarjetas (canais drenantes), serão construídas ao longo das laterais da estrada (LD e LE) que  serão compostas de solo natural, proporcionando o escorrimento das aguas pluviais entre cada seção (lombadas), direcionando as águas para os terraços (bigodes)  construídos. Estas sarjetas ( canal drenante) deverão ser construídas com auxílio da motoniveladora nas dimensões de 1 metro de largura total e uma profundidade aproximada de 15 cm no centro. </t>
    </r>
    <r>
      <rPr>
        <sz val="10"/>
        <color rgb="FFFF0000"/>
        <rFont val="Arial"/>
        <family val="2"/>
      </rPr>
      <t>Observação: Todas as estruturas a serem construídas estão localizadas no mapa e deverão estar de acordo com a especificação técnica em anexo.</t>
    </r>
  </si>
  <si>
    <r>
      <t xml:space="preserve">Na aplicação do solo brita  é necessário fazer abertura de caixa com largura de 5 metros e profundidade de 10-12 cm, utilizando equipamento denominado motoniveladora para posterior incorporação ou na falta desse equipamento utilizando trator de pneu com grade. A espessura da brita será de 4 cm, tipo graduada conforme especificação anexa, numa largura de 5 metros da pista de rolamento, sendo que solo utilizado será do próprio leito da estrada, devendo a  mistura ser umedecida (mínimo de 3 vezes) e compactada com proctor 100%, com auxilio do rolo vibro pata curta ou pé de carneiro estático atingindo uma espessura de compactação entre 6 a 8 cm de profundidade (três vezes, das bordas para o centro, 05 fechas por vez). </t>
    </r>
    <r>
      <rPr>
        <sz val="10"/>
        <color rgb="FFFF0000"/>
        <rFont val="Arial"/>
        <family val="2"/>
      </rPr>
      <t>Observação: Realizar esta operação de acordo com a recomendação específica em anexo.</t>
    </r>
  </si>
  <si>
    <r>
      <t xml:space="preserve">c) </t>
    </r>
    <r>
      <rPr>
        <sz val="10"/>
        <rFont val="Arial"/>
        <family val="2"/>
      </rPr>
      <t>os agregados utilizados a partir da britagem e classificação de rocha sã devem constituir-se por fragmentos duros, limpos e duráveis, livres de excesso de partículas macias (friáveis) ou de fácil desintegração, assim como de outras substâncias ou contaminantes prejudiciais;</t>
    </r>
  </si>
  <si>
    <r>
      <t xml:space="preserve">d) </t>
    </r>
    <r>
      <rPr>
        <sz val="10"/>
        <rFont val="Arial"/>
        <family val="2"/>
      </rPr>
      <t>desgaste no ensaio de abrasão Los Angeles, conforme NBR NM51, inferior a 50%;</t>
    </r>
  </si>
  <si>
    <r>
      <t xml:space="preserve">e) </t>
    </r>
    <r>
      <rPr>
        <sz val="10"/>
        <rFont val="Arial"/>
        <family val="2"/>
      </rPr>
      <t>equivalente de areia do agregado miúdo, conforme NBR 12052, superior a 55%;</t>
    </r>
  </si>
  <si>
    <r>
      <t xml:space="preserve">f) </t>
    </r>
    <r>
      <rPr>
        <sz val="10"/>
        <rFont val="Arial"/>
        <family val="2"/>
      </rPr>
      <t>índice de forma superior a 0,5 e porcentagem de partículas lamelares inferior a 10%, conforme NBR 6954; e</t>
    </r>
  </si>
  <si>
    <r>
      <t xml:space="preserve">g) </t>
    </r>
    <r>
      <rPr>
        <sz val="10"/>
        <rFont val="Arial"/>
        <family val="2"/>
      </rPr>
      <t>a perda no ensaio de durabilidade conforme DNER ME 089, em cinco ciclos, com solução de sulfato de sódio, deve ser inferior a 20%, e com sulfato de magnésio inferior a 30%.</t>
    </r>
  </si>
  <si>
    <r>
      <t xml:space="preserve">h) </t>
    </r>
    <r>
      <rPr>
        <sz val="10"/>
        <rFont val="Arial"/>
        <family val="2"/>
      </rPr>
      <t>o material granular só será aceito após apresentação da licença de operação da empresa fornecedora junto ao órgão ambiental competente, não sendo aceitos protocolos.</t>
    </r>
  </si>
  <si>
    <r>
      <t>1.1.1.</t>
    </r>
    <r>
      <rPr>
        <b/>
        <u/>
        <sz val="10"/>
        <rFont val="Arial"/>
        <family val="2"/>
      </rPr>
      <t>Requisitos da Exploração dos Agregados</t>
    </r>
    <r>
      <rPr>
        <b/>
        <sz val="10"/>
        <rFont val="Arial"/>
        <family val="2"/>
      </rPr>
      <t>:</t>
    </r>
  </si>
  <si>
    <r>
      <t xml:space="preserve">a) </t>
    </r>
    <r>
      <rPr>
        <sz val="10"/>
        <rFont val="Arial"/>
        <family val="2"/>
      </rPr>
      <t>o material granular só será aceito após apresentação, pela empresa fornecedora, de documentação que ateste a regularidade das instalações da pedreira de origem, assim como sua licença de operação junto ao órgão ambiental competente;</t>
    </r>
  </si>
  <si>
    <r>
      <t xml:space="preserve">b) </t>
    </r>
    <r>
      <rPr>
        <sz val="10"/>
        <rFont val="Arial"/>
        <family val="2"/>
      </rPr>
      <t xml:space="preserve">não será aceito material de pedreira com instalações de britagem em área de preservação permanente ou de proteção ambiental; </t>
    </r>
  </si>
  <si>
    <r>
      <t>c)</t>
    </r>
    <r>
      <rPr>
        <sz val="10"/>
        <rFont val="Arial"/>
        <family val="2"/>
      </rPr>
      <t xml:space="preserve"> a entrega do material granular deve ser feita mediante apresentação de documento que comprove a sua procedência (ticket de balança, nota fiscal etc.), ou seja, que confirme que o material granular foi retirado de pedreira cuja documentação foi apresentada; e</t>
    </r>
  </si>
  <si>
    <r>
      <t xml:space="preserve">d) </t>
    </r>
    <r>
      <rPr>
        <sz val="10"/>
        <rFont val="Arial"/>
        <family val="2"/>
      </rPr>
      <t xml:space="preserve">caso os agregados britados sejam fornecidos por terceiros, deve-se exigir documentação que ateste a regularidade das instalações e operação junto ao órgão ambiental competente bem como outros documentos que a </t>
    </r>
    <r>
      <rPr>
        <b/>
        <u/>
        <sz val="10"/>
        <rFont val="Arial"/>
        <family val="2"/>
      </rPr>
      <t xml:space="preserve">PREFEITURA MUNICIPAL </t>
    </r>
    <r>
      <rPr>
        <sz val="10"/>
        <rFont val="Arial"/>
        <family val="2"/>
      </rPr>
      <t xml:space="preserve"> julgar oportuno.</t>
    </r>
  </si>
  <si>
    <r>
      <t xml:space="preserve">2) </t>
    </r>
    <r>
      <rPr>
        <b/>
        <u/>
        <sz val="10"/>
        <rFont val="Arial"/>
        <family val="2"/>
      </rPr>
      <t>QUANTIDADE A ADQUIRIR</t>
    </r>
    <r>
      <rPr>
        <b/>
        <sz val="10"/>
        <rFont val="Arial"/>
        <family val="2"/>
      </rPr>
      <t>:</t>
    </r>
  </si>
  <si>
    <r>
      <t xml:space="preserve">2.1.) 2.256 (DOIS MIL,  DUZENTOS E CINQUENTA E SEIS)  </t>
    </r>
    <r>
      <rPr>
        <sz val="10"/>
        <rFont val="Arial"/>
        <family val="2"/>
      </rPr>
      <t>metros cúbicos de material granular Brita Graduada</t>
    </r>
    <r>
      <rPr>
        <b/>
        <sz val="10"/>
        <rFont val="Arial"/>
        <family val="2"/>
      </rPr>
      <t>.</t>
    </r>
  </si>
  <si>
    <r>
      <t xml:space="preserve">3) </t>
    </r>
    <r>
      <rPr>
        <b/>
        <u/>
        <sz val="10"/>
        <rFont val="Arial"/>
        <family val="2"/>
      </rPr>
      <t>LOCAL DE ENTREGA</t>
    </r>
    <r>
      <rPr>
        <b/>
        <sz val="10"/>
        <rFont val="Arial"/>
        <family val="2"/>
      </rPr>
      <t>:</t>
    </r>
  </si>
  <si>
    <r>
      <rPr>
        <sz val="10"/>
        <rFont val="Arial"/>
        <family val="2"/>
      </rPr>
      <t>base para concreto -</t>
    </r>
    <r>
      <rPr>
        <sz val="10"/>
        <color indexed="8"/>
        <rFont val="Arial"/>
        <family val="2"/>
      </rPr>
      <t xml:space="preserve">  (incluindo-se custos de transporte - 20 km, distribuição  - base 100 m2 com espessura de 10 cm -  OBS: base de cálculo: 100 m2                   </t>
    </r>
  </si>
  <si>
    <r>
      <t xml:space="preserve">Prefeitura do Município de Itajobi
</t>
    </r>
    <r>
      <rPr>
        <b/>
        <sz val="8"/>
        <rFont val="Times New Roman"/>
        <family val="1"/>
      </rPr>
      <t xml:space="preserve">    ESTADO DE SÃO PAULO            CNPJ 45.126.851/0001-13   </t>
    </r>
    <r>
      <rPr>
        <b/>
        <sz val="12"/>
        <rFont val="Times New Roman"/>
        <family val="1"/>
      </rPr>
      <t xml:space="preserve"> 
</t>
    </r>
  </si>
  <si>
    <r>
      <t xml:space="preserve">    </t>
    </r>
    <r>
      <rPr>
        <b/>
        <sz val="10"/>
        <rFont val="Arial"/>
        <family val="2"/>
      </rPr>
      <t xml:space="preserve">ESTADO DE SÃO PAULO     </t>
    </r>
    <r>
      <rPr>
        <b/>
        <sz val="10"/>
        <rFont val="Lucida Sans Unicode"/>
        <family val="2"/>
      </rPr>
      <t xml:space="preserve">  </t>
    </r>
    <r>
      <rPr>
        <b/>
        <sz val="10"/>
        <rFont val="Arial"/>
        <family val="2"/>
      </rPr>
      <t xml:space="preserve">     CNPJ 45.126.851/0001-13    </t>
    </r>
  </si>
  <si>
    <r>
      <t xml:space="preserve">    </t>
    </r>
    <r>
      <rPr>
        <b/>
        <sz val="10"/>
        <rFont val="Arial"/>
        <family val="2"/>
      </rPr>
      <t xml:space="preserve">ESTADO DE SÃO PAULO  </t>
    </r>
    <r>
      <rPr>
        <b/>
        <sz val="10"/>
        <rFont val="Arial"/>
        <family val="2"/>
      </rPr>
      <t xml:space="preserve">CNPJ 45.126.851/0001-13    </t>
    </r>
  </si>
  <si>
    <r>
      <t>Prefeitura do Município de Itajobi</t>
    </r>
    <r>
      <rPr>
        <sz val="28"/>
        <color rgb="FF000000"/>
        <rFont val="Times New Roman"/>
        <family val="1"/>
      </rPr>
      <t xml:space="preserve"> </t>
    </r>
  </si>
  <si>
    <r>
      <t> </t>
    </r>
    <r>
      <rPr>
        <sz val="12"/>
        <color rgb="FF000000"/>
        <rFont val="Times New Roman"/>
        <family val="1"/>
      </rPr>
      <t xml:space="preserve"> </t>
    </r>
  </si>
  <si>
    <r>
      <t xml:space="preserve">    </t>
    </r>
    <r>
      <rPr>
        <b/>
        <sz val="12"/>
        <color rgb="FF000000"/>
        <rFont val="Arial"/>
        <family val="2"/>
      </rPr>
      <t xml:space="preserve">ESTADO DE SÃO PAULO     </t>
    </r>
    <r>
      <rPr>
        <b/>
        <sz val="12"/>
        <color rgb="FF000000"/>
        <rFont val="Lucida Sans Unicode"/>
        <family val="2"/>
      </rPr>
      <t xml:space="preserve">  </t>
    </r>
    <r>
      <rPr>
        <b/>
        <sz val="12"/>
        <color rgb="FF000000"/>
        <rFont val="Arial"/>
        <family val="2"/>
      </rPr>
      <t xml:space="preserve">     CNPJ 45.126.851/0001-13    </t>
    </r>
  </si>
  <si>
    <t>PARCELA 03 - R$</t>
  </si>
  <si>
    <t>PREFEITURADO MUNICÍPIO DE ITAJOBI</t>
  </si>
</sst>
</file>

<file path=xl/styles.xml><?xml version="1.0" encoding="utf-8"?>
<styleSheet xmlns="http://schemas.openxmlformats.org/spreadsheetml/2006/main">
  <numFmts count="3">
    <numFmt numFmtId="8" formatCode="&quot;R$&quot;\ #,##0.00;[Red]\-&quot;R$&quot;\ #,##0.00"/>
    <numFmt numFmtId="43" formatCode="_-* #,##0.00_-;\-* #,##0.00_-;_-* &quot;-&quot;??_-;_-@_-"/>
    <numFmt numFmtId="164" formatCode="#,##0.000"/>
  </numFmts>
  <fonts count="67">
    <font>
      <sz val="10"/>
      <name val="Arial"/>
    </font>
    <font>
      <sz val="10"/>
      <name val="Arial"/>
      <family val="2"/>
    </font>
    <font>
      <b/>
      <sz val="12"/>
      <name val="Arial"/>
      <family val="2"/>
    </font>
    <font>
      <b/>
      <sz val="10"/>
      <name val="Arial"/>
      <family val="2"/>
    </font>
    <font>
      <sz val="10"/>
      <name val="Arial"/>
      <family val="2"/>
    </font>
    <font>
      <sz val="8"/>
      <name val="Arial"/>
      <family val="2"/>
    </font>
    <font>
      <sz val="12"/>
      <name val="Arial"/>
      <family val="2"/>
    </font>
    <font>
      <b/>
      <sz val="12"/>
      <name val="Times New Roman"/>
      <family val="1"/>
    </font>
    <font>
      <b/>
      <sz val="10"/>
      <name val="Times New Roman"/>
      <family val="1"/>
    </font>
    <font>
      <sz val="10"/>
      <name val="Arial"/>
      <family val="2"/>
    </font>
    <font>
      <b/>
      <i/>
      <sz val="10"/>
      <name val="Arial"/>
      <family val="2"/>
    </font>
    <font>
      <sz val="10"/>
      <name val="Arial"/>
      <family val="2"/>
    </font>
    <font>
      <i/>
      <sz val="10"/>
      <name val="Arial"/>
      <family val="2"/>
    </font>
    <font>
      <sz val="10"/>
      <name val="Arial"/>
      <family val="2"/>
    </font>
    <font>
      <b/>
      <sz val="10"/>
      <color indexed="8"/>
      <name val="Arial"/>
      <family val="2"/>
    </font>
    <font>
      <sz val="10"/>
      <name val="Arial"/>
      <family val="2"/>
    </font>
    <font>
      <sz val="10"/>
      <color indexed="10"/>
      <name val="Arial"/>
      <family val="2"/>
    </font>
    <font>
      <b/>
      <sz val="9"/>
      <name val="Arial"/>
      <family val="2"/>
    </font>
    <font>
      <sz val="10"/>
      <color indexed="10"/>
      <name val="Arial"/>
      <family val="2"/>
    </font>
    <font>
      <sz val="8"/>
      <name val="Arial"/>
      <family val="2"/>
    </font>
    <font>
      <sz val="9"/>
      <name val="Arial"/>
      <family val="2"/>
    </font>
    <font>
      <vertAlign val="superscript"/>
      <sz val="8"/>
      <color indexed="8"/>
      <name val="Arial"/>
      <family val="2"/>
    </font>
    <font>
      <b/>
      <sz val="8"/>
      <name val="Arial"/>
      <family val="2"/>
    </font>
    <font>
      <sz val="8"/>
      <color indexed="8"/>
      <name val="Arial"/>
      <family val="2"/>
    </font>
    <font>
      <b/>
      <sz val="8"/>
      <color indexed="8"/>
      <name val="Arial"/>
      <family val="2"/>
    </font>
    <font>
      <sz val="10"/>
      <color indexed="10"/>
      <name val="Arial"/>
      <family val="2"/>
    </font>
    <font>
      <b/>
      <sz val="4"/>
      <color indexed="8"/>
      <name val="Arial"/>
      <family val="2"/>
    </font>
    <font>
      <sz val="8"/>
      <name val="Arial"/>
      <family val="2"/>
    </font>
    <font>
      <sz val="12"/>
      <color indexed="10"/>
      <name val="Arial"/>
      <family val="2"/>
    </font>
    <font>
      <sz val="10"/>
      <name val="Arial"/>
      <family val="2"/>
      <charset val="1"/>
    </font>
    <font>
      <sz val="8"/>
      <color indexed="10"/>
      <name val="Arial"/>
      <family val="2"/>
    </font>
    <font>
      <b/>
      <sz val="14"/>
      <name val="Arial"/>
      <family val="2"/>
    </font>
    <font>
      <b/>
      <sz val="14"/>
      <name val="Calibri"/>
      <family val="2"/>
    </font>
    <font>
      <b/>
      <sz val="11"/>
      <name val="Calibri"/>
      <family val="2"/>
    </font>
    <font>
      <sz val="11"/>
      <name val="Calibri"/>
      <family val="2"/>
    </font>
    <font>
      <sz val="14"/>
      <name val="Calibri"/>
      <family val="2"/>
    </font>
    <font>
      <sz val="11"/>
      <name val="Symbol"/>
      <family val="1"/>
      <charset val="2"/>
    </font>
    <font>
      <sz val="11"/>
      <name val="Arial"/>
      <family val="2"/>
    </font>
    <font>
      <b/>
      <sz val="11"/>
      <name val="Arial"/>
      <family val="2"/>
    </font>
    <font>
      <b/>
      <sz val="7"/>
      <name val="Times New Roman"/>
      <family val="1"/>
    </font>
    <font>
      <sz val="14"/>
      <name val="Symbol"/>
      <family val="1"/>
      <charset val="2"/>
    </font>
    <font>
      <b/>
      <sz val="10"/>
      <color indexed="10"/>
      <name val="Arial"/>
      <family val="2"/>
    </font>
    <font>
      <sz val="8"/>
      <name val="Arial"/>
    </font>
    <font>
      <sz val="11"/>
      <color theme="1"/>
      <name val="Calibri"/>
      <family val="2"/>
      <scheme val="minor"/>
    </font>
    <font>
      <sz val="10"/>
      <color rgb="FFFF0000"/>
      <name val="Arial"/>
      <family val="2"/>
    </font>
    <font>
      <i/>
      <shadow/>
      <sz val="34"/>
      <name val="Monotype Corsiva"/>
      <family val="4"/>
    </font>
    <font>
      <b/>
      <sz val="12"/>
      <name val="Lucida Sans Unicode"/>
      <family val="2"/>
    </font>
    <font>
      <sz val="22"/>
      <name val="Arial"/>
      <family val="2"/>
    </font>
    <font>
      <b/>
      <sz val="22"/>
      <name val="Bookman Old Style"/>
      <family val="1"/>
    </font>
    <font>
      <sz val="14"/>
      <name val="Arial"/>
      <family val="2"/>
    </font>
    <font>
      <b/>
      <sz val="14"/>
      <name val="Lucida Sans Unicode"/>
      <family val="2"/>
    </font>
    <font>
      <i/>
      <shadow/>
      <sz val="28"/>
      <name val="Monotype Corsiva"/>
      <family val="4"/>
    </font>
    <font>
      <sz val="28"/>
      <name val="Arial"/>
      <family val="2"/>
    </font>
    <font>
      <sz val="10"/>
      <color indexed="8"/>
      <name val="Arial"/>
      <family val="2"/>
    </font>
    <font>
      <b/>
      <u/>
      <sz val="10"/>
      <name val="Arial"/>
      <family val="2"/>
    </font>
    <font>
      <b/>
      <sz val="10"/>
      <color indexed="63"/>
      <name val="Arial"/>
      <family val="2"/>
    </font>
    <font>
      <sz val="10"/>
      <color indexed="9"/>
      <name val="Arial"/>
      <family val="2"/>
    </font>
    <font>
      <b/>
      <sz val="8"/>
      <name val="Times New Roman"/>
      <family val="1"/>
    </font>
    <font>
      <i/>
      <shadow/>
      <sz val="18"/>
      <name val="Monotype Corsiva"/>
      <family val="4"/>
    </font>
    <font>
      <b/>
      <sz val="8"/>
      <name val="Lucida Sans Unicode"/>
      <family val="2"/>
    </font>
    <font>
      <i/>
      <shadow/>
      <sz val="24"/>
      <name val="Monotype Corsiva"/>
      <family val="4"/>
    </font>
    <font>
      <b/>
      <sz val="10"/>
      <name val="Lucida Sans Unicode"/>
      <family val="2"/>
    </font>
    <font>
      <i/>
      <sz val="28"/>
      <color rgb="FF000000"/>
      <name val="Monotype Corsiva"/>
      <family val="4"/>
    </font>
    <font>
      <sz val="28"/>
      <color rgb="FF000000"/>
      <name val="Times New Roman"/>
      <family val="1"/>
    </font>
    <font>
      <b/>
      <sz val="12"/>
      <color rgb="FF000000"/>
      <name val="Arial"/>
      <family val="2"/>
    </font>
    <font>
      <sz val="12"/>
      <color rgb="FF000000"/>
      <name val="Times New Roman"/>
      <family val="1"/>
    </font>
    <font>
      <b/>
      <sz val="12"/>
      <color rgb="FF000000"/>
      <name val="Lucida Sans Unicode"/>
      <family val="2"/>
    </font>
  </fonts>
  <fills count="1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10"/>
        <bgColor indexed="64"/>
      </patternFill>
    </fill>
    <fill>
      <patternFill patternType="solid">
        <fgColor indexed="27"/>
        <bgColor indexed="64"/>
      </patternFill>
    </fill>
    <fill>
      <patternFill patternType="solid">
        <fgColor indexed="22"/>
        <bgColor indexed="64"/>
      </patternFill>
    </fill>
    <fill>
      <patternFill patternType="solid">
        <fgColor indexed="13"/>
        <bgColor indexed="64"/>
      </patternFill>
    </fill>
    <fill>
      <patternFill patternType="solid">
        <fgColor indexed="55"/>
        <bgColor indexed="64"/>
      </patternFill>
    </fill>
    <fill>
      <patternFill patternType="solid">
        <fgColor indexed="43"/>
        <bgColor indexed="26"/>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2" tint="-0.499984740745262"/>
        <bgColor indexed="64"/>
      </patternFill>
    </fill>
  </fills>
  <borders count="118">
    <border>
      <left/>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right style="medium">
        <color indexed="64"/>
      </right>
      <top/>
      <bottom/>
      <diagonal/>
    </border>
    <border>
      <left/>
      <right style="thin">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ck">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top style="thin">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style="medium">
        <color indexed="64"/>
      </top>
      <bottom style="medium">
        <color indexed="64"/>
      </bottom>
      <diagonal/>
    </border>
  </borders>
  <cellStyleXfs count="6">
    <xf numFmtId="0" fontId="0" fillId="0" borderId="0"/>
    <xf numFmtId="0" fontId="4" fillId="0" borderId="0"/>
    <xf numFmtId="0" fontId="43" fillId="0" borderId="0"/>
    <xf numFmtId="0" fontId="29" fillId="0" borderId="0"/>
    <xf numFmtId="0" fontId="1" fillId="0" borderId="0"/>
    <xf numFmtId="43" fontId="1" fillId="0" borderId="0" applyFont="0" applyFill="0" applyBorder="0" applyAlignment="0" applyProtection="0"/>
  </cellStyleXfs>
  <cellXfs count="1050">
    <xf numFmtId="0" fontId="0" fillId="0" borderId="0" xfId="0"/>
    <xf numFmtId="0" fontId="0" fillId="0" borderId="0" xfId="0" applyAlignment="1">
      <alignment wrapText="1"/>
    </xf>
    <xf numFmtId="0" fontId="6" fillId="0" borderId="0" xfId="0" applyFont="1"/>
    <xf numFmtId="0" fontId="2" fillId="0" borderId="0" xfId="0" applyFont="1" applyAlignment="1">
      <alignment horizontal="justify"/>
    </xf>
    <xf numFmtId="0" fontId="3" fillId="0" borderId="0" xfId="0" applyFont="1"/>
    <xf numFmtId="0" fontId="4" fillId="0" borderId="0" xfId="0" applyFont="1"/>
    <xf numFmtId="0" fontId="5" fillId="0" borderId="0" xfId="0" applyFont="1" applyAlignment="1">
      <alignment horizontal="center"/>
    </xf>
    <xf numFmtId="0" fontId="5" fillId="0" borderId="0" xfId="0" applyFont="1"/>
    <xf numFmtId="0" fontId="4" fillId="0" borderId="1" xfId="0" applyFont="1" applyBorder="1" applyAlignment="1">
      <alignment horizontal="center" vertical="top" wrapText="1"/>
    </xf>
    <xf numFmtId="0" fontId="3" fillId="0" borderId="0" xfId="0" applyFont="1" applyAlignment="1">
      <alignment horizontal="left" indent="2"/>
    </xf>
    <xf numFmtId="0" fontId="9" fillId="0" borderId="0" xfId="0" applyFont="1"/>
    <xf numFmtId="0" fontId="3" fillId="0" borderId="0" xfId="0" applyFont="1" applyAlignment="1">
      <alignment horizontal="left" indent="3"/>
    </xf>
    <xf numFmtId="0" fontId="11" fillId="0" borderId="0" xfId="0" applyFont="1"/>
    <xf numFmtId="0" fontId="13" fillId="0" borderId="0" xfId="0" applyFont="1"/>
    <xf numFmtId="0" fontId="3" fillId="0" borderId="0" xfId="0" applyFont="1" applyAlignment="1">
      <alignment horizontal="justify"/>
    </xf>
    <xf numFmtId="0" fontId="10" fillId="0" borderId="2" xfId="0" applyFont="1" applyBorder="1" applyAlignment="1">
      <alignment horizontal="center" vertical="top" wrapText="1"/>
    </xf>
    <xf numFmtId="0" fontId="9" fillId="0" borderId="3" xfId="0" applyFont="1" applyBorder="1"/>
    <xf numFmtId="0" fontId="9" fillId="0" borderId="4" xfId="0" applyFont="1" applyBorder="1"/>
    <xf numFmtId="0" fontId="3" fillId="0" borderId="0" xfId="0" applyFont="1" applyBorder="1" applyAlignment="1">
      <alignment horizontal="center" wrapText="1"/>
    </xf>
    <xf numFmtId="0" fontId="6" fillId="0" borderId="0" xfId="0" applyFont="1" applyAlignment="1">
      <alignment horizontal="left" wrapText="1" indent="2"/>
    </xf>
    <xf numFmtId="0" fontId="3" fillId="0" borderId="0" xfId="0" applyFont="1" applyAlignment="1">
      <alignment horizontal="justify" wrapText="1"/>
    </xf>
    <xf numFmtId="0" fontId="4" fillId="0" borderId="0" xfId="0" applyFont="1" applyAlignment="1">
      <alignment horizontal="center"/>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vertical="top" wrapText="1"/>
    </xf>
    <xf numFmtId="0" fontId="4" fillId="0" borderId="13" xfId="0" applyFont="1" applyBorder="1" applyAlignment="1">
      <alignment horizontal="center" wrapText="1"/>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3" fillId="0" borderId="16" xfId="0" applyFont="1" applyBorder="1" applyAlignment="1">
      <alignment horizontal="center" vertical="top" wrapText="1"/>
    </xf>
    <xf numFmtId="0" fontId="4" fillId="0" borderId="9" xfId="0" applyFont="1" applyBorder="1" applyAlignment="1">
      <alignment vertical="top" wrapText="1"/>
    </xf>
    <xf numFmtId="0" fontId="18" fillId="0" borderId="10" xfId="0" applyFont="1" applyBorder="1" applyAlignment="1">
      <alignment vertical="top" wrapText="1"/>
    </xf>
    <xf numFmtId="0" fontId="4" fillId="0" borderId="11" xfId="0" applyFont="1" applyBorder="1" applyAlignment="1">
      <alignment vertical="top" wrapText="1"/>
    </xf>
    <xf numFmtId="0" fontId="18" fillId="0" borderId="13" xfId="0" applyFont="1" applyBorder="1" applyAlignment="1">
      <alignment vertical="top" wrapText="1"/>
    </xf>
    <xf numFmtId="0" fontId="4" fillId="0" borderId="0" xfId="0" applyFont="1" applyBorder="1" applyAlignment="1">
      <alignment wrapText="1"/>
    </xf>
    <xf numFmtId="0" fontId="3" fillId="0" borderId="0" xfId="0" applyFont="1" applyAlignment="1">
      <alignment horizontal="center"/>
    </xf>
    <xf numFmtId="0" fontId="3" fillId="0" borderId="0" xfId="0" applyFont="1" applyFill="1"/>
    <xf numFmtId="0" fontId="7" fillId="0" borderId="0" xfId="0" applyFont="1" applyAlignment="1">
      <alignment horizontal="center" wrapText="1"/>
    </xf>
    <xf numFmtId="0" fontId="0" fillId="0" borderId="0" xfId="0" applyFill="1"/>
    <xf numFmtId="0" fontId="3" fillId="0" borderId="17" xfId="0" applyFont="1" applyBorder="1"/>
    <xf numFmtId="0" fontId="2" fillId="0" borderId="0" xfId="0" applyFont="1" applyFill="1"/>
    <xf numFmtId="0" fontId="3" fillId="0" borderId="0" xfId="0" applyFont="1" applyAlignment="1">
      <alignment wrapText="1"/>
    </xf>
    <xf numFmtId="0" fontId="16" fillId="0" borderId="0" xfId="0" applyFont="1"/>
    <xf numFmtId="0" fontId="17" fillId="0" borderId="19" xfId="0" applyFont="1" applyBorder="1" applyAlignment="1">
      <alignment horizontal="center"/>
    </xf>
    <xf numFmtId="0" fontId="17" fillId="0" borderId="19" xfId="0" applyFont="1" applyBorder="1" applyAlignment="1">
      <alignment horizontal="center" wrapText="1"/>
    </xf>
    <xf numFmtId="0" fontId="17" fillId="0" borderId="2" xfId="0" applyFont="1" applyBorder="1" applyAlignment="1">
      <alignment horizontal="center" wrapText="1"/>
    </xf>
    <xf numFmtId="0" fontId="3" fillId="0" borderId="0" xfId="0" applyFont="1" applyAlignment="1">
      <alignment horizontal="center" wrapText="1"/>
    </xf>
    <xf numFmtId="0" fontId="4" fillId="0" borderId="0" xfId="0" applyFont="1" applyAlignment="1">
      <alignment wrapText="1"/>
    </xf>
    <xf numFmtId="0" fontId="10" fillId="0" borderId="0" xfId="0" applyFont="1" applyFill="1" applyBorder="1" applyAlignment="1">
      <alignment horizontal="center"/>
    </xf>
    <xf numFmtId="0" fontId="16" fillId="0" borderId="9" xfId="0" applyFont="1" applyFill="1" applyBorder="1" applyAlignment="1">
      <alignment horizontal="center" wrapText="1"/>
    </xf>
    <xf numFmtId="4" fontId="4" fillId="3" borderId="3" xfId="0" applyNumberFormat="1" applyFont="1" applyFill="1" applyBorder="1" applyAlignment="1">
      <alignment vertical="top" wrapText="1"/>
    </xf>
    <xf numFmtId="4" fontId="3" fillId="3" borderId="4" xfId="0" applyNumberFormat="1" applyFont="1" applyFill="1" applyBorder="1"/>
    <xf numFmtId="4" fontId="0" fillId="3" borderId="3" xfId="0" applyNumberFormat="1" applyFill="1" applyBorder="1"/>
    <xf numFmtId="4" fontId="0" fillId="3" borderId="17" xfId="0" applyNumberFormat="1" applyFill="1" applyBorder="1"/>
    <xf numFmtId="4" fontId="3" fillId="3" borderId="22" xfId="0" applyNumberFormat="1" applyFont="1" applyFill="1" applyBorder="1"/>
    <xf numFmtId="0" fontId="4" fillId="3" borderId="17" xfId="0" applyFont="1" applyFill="1" applyBorder="1" applyAlignment="1">
      <alignment horizontal="center" wrapText="1"/>
    </xf>
    <xf numFmtId="0" fontId="3" fillId="0" borderId="2" xfId="0" applyFont="1" applyBorder="1" applyAlignment="1">
      <alignment horizontal="center" wrapText="1"/>
    </xf>
    <xf numFmtId="0" fontId="20" fillId="0" borderId="23" xfId="0" applyFont="1" applyBorder="1" applyAlignment="1">
      <alignment horizontal="lef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26" xfId="0" applyFont="1" applyBorder="1" applyAlignment="1">
      <alignment horizontal="center" wrapText="1"/>
    </xf>
    <xf numFmtId="0" fontId="3" fillId="0" borderId="19" xfId="0" applyFont="1" applyBorder="1" applyAlignment="1">
      <alignment horizontal="center" wrapText="1"/>
    </xf>
    <xf numFmtId="0" fontId="0" fillId="0" borderId="0" xfId="0" applyBorder="1" applyAlignment="1">
      <alignment horizontal="left"/>
    </xf>
    <xf numFmtId="0" fontId="17" fillId="0" borderId="0" xfId="0" applyFont="1" applyBorder="1" applyAlignment="1">
      <alignment horizontal="center" wrapText="1"/>
    </xf>
    <xf numFmtId="4" fontId="20" fillId="0" borderId="0" xfId="0" applyNumberFormat="1" applyFont="1" applyFill="1" applyBorder="1" applyAlignment="1">
      <alignment horizontal="center" vertical="center" wrapText="1"/>
    </xf>
    <xf numFmtId="4" fontId="20" fillId="0" borderId="0" xfId="0" applyNumberFormat="1" applyFont="1" applyFill="1" applyBorder="1" applyAlignment="1">
      <alignment horizontal="center" wrapText="1"/>
    </xf>
    <xf numFmtId="0" fontId="17" fillId="0" borderId="0" xfId="0" applyFont="1" applyFill="1" applyBorder="1" applyAlignment="1">
      <alignment horizontal="center" wrapText="1"/>
    </xf>
    <xf numFmtId="0" fontId="0" fillId="0" borderId="17" xfId="0" applyFill="1" applyBorder="1" applyAlignment="1"/>
    <xf numFmtId="0" fontId="4" fillId="0" borderId="23" xfId="0" applyFont="1" applyFill="1" applyBorder="1" applyAlignment="1">
      <alignment vertical="top" wrapText="1"/>
    </xf>
    <xf numFmtId="0" fontId="0" fillId="0" borderId="17" xfId="0" applyBorder="1"/>
    <xf numFmtId="0" fontId="23" fillId="0" borderId="17" xfId="2" applyFont="1" applyBorder="1" applyAlignment="1">
      <alignment vertical="center" wrapText="1"/>
    </xf>
    <xf numFmtId="0" fontId="23" fillId="0" borderId="17" xfId="2" applyFont="1" applyBorder="1" applyAlignment="1">
      <alignment horizontal="center" vertical="center" wrapText="1"/>
    </xf>
    <xf numFmtId="0" fontId="23" fillId="0" borderId="17" xfId="2" applyFont="1" applyBorder="1" applyAlignment="1">
      <alignment horizontal="center" vertical="center"/>
    </xf>
    <xf numFmtId="0" fontId="23" fillId="2" borderId="17" xfId="2" applyFont="1" applyFill="1" applyBorder="1" applyAlignment="1">
      <alignment horizontal="center" vertical="center"/>
    </xf>
    <xf numFmtId="0" fontId="23" fillId="2" borderId="17" xfId="2" applyFont="1" applyFill="1" applyBorder="1" applyAlignment="1">
      <alignment horizontal="center" vertical="center" wrapText="1"/>
    </xf>
    <xf numFmtId="0" fontId="23" fillId="0" borderId="17" xfId="2" applyFont="1" applyBorder="1" applyAlignment="1">
      <alignment horizontal="justify" vertical="center" wrapText="1"/>
    </xf>
    <xf numFmtId="0" fontId="23" fillId="0" borderId="27" xfId="2" applyFont="1" applyBorder="1" applyAlignment="1">
      <alignment horizontal="center" vertical="center" wrapText="1"/>
    </xf>
    <xf numFmtId="0" fontId="23" fillId="0" borderId="27" xfId="2" applyFont="1" applyBorder="1" applyAlignment="1">
      <alignment horizontal="center" vertical="center"/>
    </xf>
    <xf numFmtId="0" fontId="23" fillId="0" borderId="28" xfId="2" applyFont="1" applyBorder="1" applyAlignment="1">
      <alignment horizontal="center" vertical="center" wrapText="1"/>
    </xf>
    <xf numFmtId="0" fontId="23" fillId="0" borderId="28" xfId="2" applyFont="1" applyBorder="1" applyAlignment="1">
      <alignment horizontal="center" vertical="center"/>
    </xf>
    <xf numFmtId="0" fontId="23" fillId="2" borderId="27" xfId="2" applyFont="1" applyFill="1" applyBorder="1" applyAlignment="1">
      <alignment horizontal="center" vertical="center"/>
    </xf>
    <xf numFmtId="0" fontId="23" fillId="2" borderId="27" xfId="2" applyFont="1" applyFill="1" applyBorder="1" applyAlignment="1">
      <alignment horizontal="center" vertical="center" wrapText="1"/>
    </xf>
    <xf numFmtId="0" fontId="23" fillId="2" borderId="28"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0" borderId="27" xfId="2" applyFont="1" applyBorder="1" applyAlignment="1">
      <alignment horizontal="justify" vertical="center" wrapText="1"/>
    </xf>
    <xf numFmtId="0" fontId="23" fillId="0" borderId="28" xfId="2" applyFont="1" applyBorder="1" applyAlignment="1">
      <alignment horizontal="justify" vertical="center" wrapText="1"/>
    </xf>
    <xf numFmtId="0" fontId="24" fillId="2" borderId="28" xfId="2" applyFont="1" applyFill="1" applyBorder="1" applyAlignment="1">
      <alignment horizontal="center" vertical="center" wrapText="1"/>
    </xf>
    <xf numFmtId="4" fontId="0" fillId="0" borderId="27" xfId="0" applyNumberFormat="1" applyBorder="1"/>
    <xf numFmtId="4" fontId="0" fillId="0" borderId="17" xfId="0" applyNumberFormat="1" applyBorder="1"/>
    <xf numFmtId="4" fontId="0" fillId="0" borderId="0" xfId="0" applyNumberFormat="1"/>
    <xf numFmtId="4" fontId="20" fillId="0" borderId="0" xfId="0" applyNumberFormat="1" applyFont="1" applyFill="1" applyBorder="1" applyAlignment="1">
      <alignment wrapText="1"/>
    </xf>
    <xf numFmtId="0" fontId="17" fillId="0" borderId="14" xfId="0" applyFont="1" applyBorder="1" applyAlignment="1">
      <alignment horizontal="center" wrapText="1"/>
    </xf>
    <xf numFmtId="4" fontId="20" fillId="3" borderId="3" xfId="0" applyNumberFormat="1" applyFont="1" applyFill="1" applyBorder="1"/>
    <xf numFmtId="0" fontId="4" fillId="0" borderId="17" xfId="0" applyFont="1" applyFill="1" applyBorder="1" applyAlignment="1"/>
    <xf numFmtId="4" fontId="3" fillId="6" borderId="29" xfId="0" applyNumberFormat="1" applyFont="1" applyFill="1" applyBorder="1"/>
    <xf numFmtId="0" fontId="24" fillId="0" borderId="28" xfId="2" applyFont="1" applyBorder="1" applyAlignment="1">
      <alignment horizontal="justify" vertical="center" wrapText="1"/>
    </xf>
    <xf numFmtId="0" fontId="5" fillId="0" borderId="0" xfId="0" applyFont="1" applyAlignment="1">
      <alignment wrapText="1"/>
    </xf>
    <xf numFmtId="0" fontId="5" fillId="0" borderId="30" xfId="0" applyFont="1" applyBorder="1"/>
    <xf numFmtId="0" fontId="5" fillId="0" borderId="17" xfId="0" applyFont="1" applyBorder="1" applyAlignment="1">
      <alignment wrapText="1"/>
    </xf>
    <xf numFmtId="0" fontId="5" fillId="0" borderId="31" xfId="0" applyFont="1" applyBorder="1"/>
    <xf numFmtId="0" fontId="5" fillId="0" borderId="32" xfId="0" applyFont="1" applyBorder="1"/>
    <xf numFmtId="4" fontId="3" fillId="6" borderId="33" xfId="0" applyNumberFormat="1" applyFont="1" applyFill="1" applyBorder="1"/>
    <xf numFmtId="4" fontId="3" fillId="6" borderId="34" xfId="0" applyNumberFormat="1" applyFont="1" applyFill="1" applyBorder="1"/>
    <xf numFmtId="0" fontId="22" fillId="0" borderId="17" xfId="0" applyFont="1" applyBorder="1" applyAlignment="1">
      <alignment wrapText="1"/>
    </xf>
    <xf numFmtId="0" fontId="22" fillId="0" borderId="31" xfId="0" applyFont="1" applyBorder="1"/>
    <xf numFmtId="0" fontId="22" fillId="0" borderId="28" xfId="0" applyFont="1" applyBorder="1" applyAlignment="1">
      <alignment wrapText="1"/>
    </xf>
    <xf numFmtId="0" fontId="22" fillId="0" borderId="32" xfId="0" applyFont="1" applyBorder="1"/>
    <xf numFmtId="0" fontId="22" fillId="0" borderId="27" xfId="0" applyFont="1" applyBorder="1" applyAlignment="1">
      <alignment wrapText="1"/>
    </xf>
    <xf numFmtId="0" fontId="22" fillId="0" borderId="30" xfId="0" applyFont="1" applyBorder="1"/>
    <xf numFmtId="0" fontId="5" fillId="2" borderId="17" xfId="2" applyFont="1" applyFill="1" applyBorder="1" applyAlignment="1">
      <alignment horizontal="center" vertical="center"/>
    </xf>
    <xf numFmtId="0" fontId="5" fillId="0" borderId="35" xfId="0" applyFont="1" applyBorder="1"/>
    <xf numFmtId="43" fontId="0" fillId="0" borderId="27" xfId="5" applyFont="1" applyBorder="1"/>
    <xf numFmtId="43" fontId="0" fillId="0" borderId="17" xfId="5" applyFont="1" applyBorder="1"/>
    <xf numFmtId="43" fontId="0" fillId="0" borderId="28" xfId="5" applyFont="1" applyBorder="1"/>
    <xf numFmtId="43" fontId="0" fillId="0" borderId="0" xfId="0" applyNumberFormat="1"/>
    <xf numFmtId="0" fontId="25" fillId="0" borderId="0" xfId="0" applyFont="1"/>
    <xf numFmtId="0" fontId="0" fillId="0" borderId="0" xfId="0" applyBorder="1"/>
    <xf numFmtId="0" fontId="0" fillId="6" borderId="27" xfId="0" applyFill="1" applyBorder="1"/>
    <xf numFmtId="4" fontId="0" fillId="6" borderId="27" xfId="0" applyNumberFormat="1" applyFill="1" applyBorder="1"/>
    <xf numFmtId="4" fontId="0" fillId="6" borderId="17" xfId="0" applyNumberFormat="1" applyFill="1" applyBorder="1"/>
    <xf numFmtId="4" fontId="0" fillId="6" borderId="28" xfId="0" applyNumberFormat="1" applyFill="1" applyBorder="1"/>
    <xf numFmtId="0" fontId="24" fillId="6" borderId="36" xfId="2" applyFont="1" applyFill="1" applyBorder="1" applyAlignment="1">
      <alignment horizontal="center" vertical="center"/>
    </xf>
    <xf numFmtId="0" fontId="24" fillId="6" borderId="37" xfId="2" applyFont="1" applyFill="1" applyBorder="1" applyAlignment="1">
      <alignment horizontal="center" vertical="center"/>
    </xf>
    <xf numFmtId="4" fontId="0" fillId="6" borderId="30" xfId="0" applyNumberFormat="1" applyFill="1" applyBorder="1"/>
    <xf numFmtId="4" fontId="3" fillId="6" borderId="38" xfId="0" applyNumberFormat="1" applyFont="1" applyFill="1" applyBorder="1"/>
    <xf numFmtId="4" fontId="4" fillId="6" borderId="27" xfId="0" applyNumberFormat="1" applyFont="1" applyFill="1" applyBorder="1"/>
    <xf numFmtId="4" fontId="4" fillId="6" borderId="17" xfId="0" applyNumberFormat="1" applyFont="1" applyFill="1" applyBorder="1"/>
    <xf numFmtId="4" fontId="4" fillId="6" borderId="28" xfId="0" applyNumberFormat="1" applyFont="1" applyFill="1" applyBorder="1"/>
    <xf numFmtId="0" fontId="3" fillId="0" borderId="0" xfId="0" applyFont="1" applyAlignment="1">
      <alignment horizontal="left"/>
    </xf>
    <xf numFmtId="0" fontId="3" fillId="0" borderId="39" xfId="0" applyFont="1" applyBorder="1" applyAlignment="1">
      <alignment horizontal="center"/>
    </xf>
    <xf numFmtId="4" fontId="20" fillId="3" borderId="40" xfId="0" applyNumberFormat="1" applyFont="1" applyFill="1" applyBorder="1"/>
    <xf numFmtId="4" fontId="3" fillId="6" borderId="28" xfId="0" applyNumberFormat="1" applyFont="1" applyFill="1" applyBorder="1"/>
    <xf numFmtId="0" fontId="23" fillId="0" borderId="41" xfId="2" applyFont="1" applyBorder="1" applyAlignment="1">
      <alignment horizontal="justify" vertical="center" wrapText="1"/>
    </xf>
    <xf numFmtId="0" fontId="17" fillId="0" borderId="15" xfId="0" applyFont="1" applyBorder="1" applyAlignment="1">
      <alignment horizontal="center" wrapText="1"/>
    </xf>
    <xf numFmtId="0" fontId="23" fillId="0" borderId="41" xfId="2" applyFont="1" applyBorder="1" applyAlignment="1">
      <alignment horizontal="center" vertical="center" wrapText="1"/>
    </xf>
    <xf numFmtId="0" fontId="23" fillId="0" borderId="17" xfId="2" applyFont="1" applyFill="1" applyBorder="1" applyAlignment="1">
      <alignment horizontal="center" vertical="center" wrapText="1"/>
    </xf>
    <xf numFmtId="0" fontId="23" fillId="0" borderId="17" xfId="2" applyFont="1" applyFill="1" applyBorder="1" applyAlignment="1">
      <alignment horizontal="center" vertical="center"/>
    </xf>
    <xf numFmtId="4" fontId="0" fillId="0" borderId="17" xfId="0" applyNumberFormat="1" applyFill="1" applyBorder="1"/>
    <xf numFmtId="0" fontId="22" fillId="0" borderId="41" xfId="0" applyFont="1" applyBorder="1" applyAlignment="1">
      <alignment wrapText="1"/>
    </xf>
    <xf numFmtId="0" fontId="22" fillId="0" borderId="42" xfId="0" applyFont="1" applyBorder="1"/>
    <xf numFmtId="0" fontId="23" fillId="0" borderId="43" xfId="2" applyFont="1" applyBorder="1" applyAlignment="1">
      <alignment horizontal="center" vertical="center" wrapText="1"/>
    </xf>
    <xf numFmtId="0" fontId="23" fillId="2" borderId="41" xfId="2" applyFont="1" applyFill="1" applyBorder="1" applyAlignment="1">
      <alignment horizontal="center" vertical="center"/>
    </xf>
    <xf numFmtId="0" fontId="0" fillId="7" borderId="0" xfId="0" applyFill="1"/>
    <xf numFmtId="0" fontId="24" fillId="6" borderId="44" xfId="2" applyFont="1" applyFill="1" applyBorder="1" applyAlignment="1">
      <alignment horizontal="center" vertical="center"/>
    </xf>
    <xf numFmtId="4" fontId="0" fillId="2" borderId="17" xfId="0" applyNumberFormat="1" applyFill="1" applyBorder="1"/>
    <xf numFmtId="0" fontId="22" fillId="2" borderId="17" xfId="0" applyFont="1" applyFill="1" applyBorder="1" applyAlignment="1">
      <alignment wrapText="1"/>
    </xf>
    <xf numFmtId="0" fontId="22" fillId="2" borderId="31" xfId="0" applyFont="1" applyFill="1" applyBorder="1"/>
    <xf numFmtId="4" fontId="0" fillId="2" borderId="28" xfId="0" applyNumberFormat="1" applyFill="1" applyBorder="1"/>
    <xf numFmtId="0" fontId="22" fillId="2" borderId="28" xfId="0" applyFont="1" applyFill="1" applyBorder="1" applyAlignment="1">
      <alignment wrapText="1"/>
    </xf>
    <xf numFmtId="0" fontId="22" fillId="2" borderId="32" xfId="0" applyFont="1" applyFill="1" applyBorder="1"/>
    <xf numFmtId="4" fontId="0" fillId="2" borderId="41" xfId="0" applyNumberFormat="1" applyFill="1" applyBorder="1"/>
    <xf numFmtId="0" fontId="22" fillId="2" borderId="42" xfId="0" applyFont="1" applyFill="1" applyBorder="1"/>
    <xf numFmtId="0" fontId="5" fillId="2" borderId="28" xfId="0" applyFont="1" applyFill="1" applyBorder="1" applyAlignment="1">
      <alignment wrapText="1"/>
    </xf>
    <xf numFmtId="0" fontId="5" fillId="2" borderId="32" xfId="0" applyFont="1" applyFill="1" applyBorder="1"/>
    <xf numFmtId="0" fontId="22" fillId="2" borderId="41" xfId="0" applyFont="1" applyFill="1" applyBorder="1" applyAlignment="1">
      <alignment wrapText="1"/>
    </xf>
    <xf numFmtId="0" fontId="0" fillId="2" borderId="27" xfId="0" applyFill="1" applyBorder="1"/>
    <xf numFmtId="0" fontId="0" fillId="2" borderId="28" xfId="0" applyFill="1" applyBorder="1"/>
    <xf numFmtId="0" fontId="5" fillId="2" borderId="27" xfId="0" applyFont="1" applyFill="1" applyBorder="1" applyAlignment="1">
      <alignment wrapText="1"/>
    </xf>
    <xf numFmtId="0" fontId="5" fillId="2" borderId="30" xfId="0" applyFont="1" applyFill="1" applyBorder="1"/>
    <xf numFmtId="0" fontId="5" fillId="2" borderId="43" xfId="0" applyFont="1" applyFill="1" applyBorder="1" applyAlignment="1">
      <alignment wrapText="1"/>
    </xf>
    <xf numFmtId="0" fontId="5" fillId="2" borderId="34" xfId="0" applyFont="1" applyFill="1" applyBorder="1"/>
    <xf numFmtId="0" fontId="5" fillId="2" borderId="45" xfId="0" applyFont="1" applyFill="1" applyBorder="1" applyAlignment="1">
      <alignment wrapText="1"/>
    </xf>
    <xf numFmtId="0" fontId="5" fillId="2" borderId="46" xfId="0" applyFont="1" applyFill="1" applyBorder="1" applyAlignment="1">
      <alignment wrapText="1"/>
    </xf>
    <xf numFmtId="0" fontId="5" fillId="2" borderId="31" xfId="0" applyFont="1" applyFill="1" applyBorder="1"/>
    <xf numFmtId="0" fontId="0" fillId="2" borderId="17" xfId="0" applyFill="1" applyBorder="1"/>
    <xf numFmtId="0" fontId="5" fillId="2" borderId="41" xfId="0" applyFont="1" applyFill="1" applyBorder="1" applyAlignment="1">
      <alignment wrapText="1"/>
    </xf>
    <xf numFmtId="0" fontId="5" fillId="2" borderId="42" xfId="0" applyFont="1" applyFill="1" applyBorder="1"/>
    <xf numFmtId="4" fontId="5" fillId="2" borderId="17" xfId="0" applyNumberFormat="1" applyFont="1" applyFill="1" applyBorder="1" applyAlignment="1"/>
    <xf numFmtId="4" fontId="5" fillId="2" borderId="28" xfId="0" applyNumberFormat="1" applyFont="1" applyFill="1" applyBorder="1" applyAlignment="1"/>
    <xf numFmtId="0" fontId="5" fillId="2" borderId="17" xfId="0" applyFont="1" applyFill="1" applyBorder="1" applyAlignment="1">
      <alignment wrapText="1"/>
    </xf>
    <xf numFmtId="0" fontId="5" fillId="2" borderId="27" xfId="0" applyFont="1" applyFill="1" applyBorder="1" applyAlignment="1"/>
    <xf numFmtId="0" fontId="5" fillId="2" borderId="41" xfId="0" applyFont="1" applyFill="1" applyBorder="1" applyAlignment="1"/>
    <xf numFmtId="0" fontId="23" fillId="0" borderId="47" xfId="2" applyFont="1" applyBorder="1" applyAlignment="1">
      <alignment horizontal="left" vertical="center" wrapText="1"/>
    </xf>
    <xf numFmtId="0" fontId="23" fillId="0" borderId="48" xfId="2" applyFont="1" applyBorder="1" applyAlignment="1">
      <alignment horizontal="left" vertical="center" wrapText="1"/>
    </xf>
    <xf numFmtId="0" fontId="23" fillId="0" borderId="49" xfId="2" applyFont="1" applyBorder="1" applyAlignment="1">
      <alignment horizontal="left" vertical="center" wrapText="1"/>
    </xf>
    <xf numFmtId="0" fontId="23" fillId="0" borderId="50" xfId="2" applyFont="1" applyBorder="1" applyAlignment="1">
      <alignment horizontal="left" vertical="center" wrapText="1"/>
    </xf>
    <xf numFmtId="0" fontId="23" fillId="0" borderId="49" xfId="2" applyFont="1" applyFill="1" applyBorder="1" applyAlignment="1">
      <alignment horizontal="left" vertical="center" wrapText="1"/>
    </xf>
    <xf numFmtId="0" fontId="23" fillId="0" borderId="50" xfId="2" applyFont="1" applyFill="1" applyBorder="1" applyAlignment="1">
      <alignment horizontal="left" vertical="center" wrapText="1"/>
    </xf>
    <xf numFmtId="0" fontId="24" fillId="2" borderId="37" xfId="2" applyFont="1" applyFill="1" applyBorder="1" applyAlignment="1">
      <alignment horizontal="left" vertical="center" wrapText="1"/>
    </xf>
    <xf numFmtId="0" fontId="24" fillId="2" borderId="51" xfId="2" applyFont="1" applyFill="1" applyBorder="1" applyAlignment="1">
      <alignment horizontal="left" vertical="center" wrapText="1"/>
    </xf>
    <xf numFmtId="0" fontId="24" fillId="2" borderId="49" xfId="2" applyFont="1" applyFill="1" applyBorder="1" applyAlignment="1">
      <alignment horizontal="left" vertical="center" wrapText="1"/>
    </xf>
    <xf numFmtId="0" fontId="24" fillId="2" borderId="50" xfId="2" applyFont="1" applyFill="1" applyBorder="1" applyAlignment="1">
      <alignment horizontal="left" vertical="center" wrapText="1"/>
    </xf>
    <xf numFmtId="0" fontId="5" fillId="0" borderId="49" xfId="2" applyFont="1" applyFill="1" applyBorder="1" applyAlignment="1">
      <alignment horizontal="left" vertical="center" wrapText="1"/>
    </xf>
    <xf numFmtId="0" fontId="5" fillId="0" borderId="50" xfId="2" applyFont="1" applyFill="1" applyBorder="1" applyAlignment="1">
      <alignment horizontal="left" vertical="center" wrapText="1"/>
    </xf>
    <xf numFmtId="0" fontId="24" fillId="2" borderId="45" xfId="2" applyFont="1" applyFill="1" applyBorder="1" applyAlignment="1">
      <alignment horizontal="center" vertical="center" wrapText="1"/>
    </xf>
    <xf numFmtId="0" fontId="24" fillId="2" borderId="46" xfId="2" applyFont="1" applyFill="1" applyBorder="1" applyAlignment="1">
      <alignment horizontal="center" vertical="center" wrapText="1"/>
    </xf>
    <xf numFmtId="0" fontId="24" fillId="2" borderId="52" xfId="2" applyFont="1" applyFill="1" applyBorder="1" applyAlignment="1">
      <alignment horizontal="center" vertical="center" wrapText="1"/>
    </xf>
    <xf numFmtId="0" fontId="24" fillId="2" borderId="36" xfId="2" applyFont="1" applyFill="1" applyBorder="1" applyAlignment="1">
      <alignment horizontal="center" vertical="center" wrapText="1"/>
    </xf>
    <xf numFmtId="0" fontId="24" fillId="0" borderId="0" xfId="2" applyFont="1" applyBorder="1" applyAlignment="1">
      <alignment horizontal="justify" vertical="center" wrapText="1"/>
    </xf>
    <xf numFmtId="0" fontId="5" fillId="0" borderId="53" xfId="0" applyFont="1" applyBorder="1" applyAlignment="1"/>
    <xf numFmtId="0" fontId="24" fillId="0" borderId="26"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24" fillId="0" borderId="54" xfId="2" applyFont="1" applyFill="1" applyBorder="1" applyAlignment="1">
      <alignment horizontal="center" vertical="center" wrapText="1"/>
    </xf>
    <xf numFmtId="4" fontId="4" fillId="0" borderId="17" xfId="0" applyNumberFormat="1" applyFont="1" applyFill="1" applyBorder="1" applyAlignment="1">
      <alignment vertical="top" wrapText="1"/>
    </xf>
    <xf numFmtId="0" fontId="26" fillId="0" borderId="0" xfId="2" applyFont="1" applyBorder="1" applyAlignment="1">
      <alignment horizontal="justify" vertical="center" wrapText="1"/>
    </xf>
    <xf numFmtId="0" fontId="24" fillId="0" borderId="55" xfId="2" applyFont="1" applyBorder="1" applyAlignment="1">
      <alignment horizontal="justify" vertical="center" wrapText="1"/>
    </xf>
    <xf numFmtId="0" fontId="5" fillId="0" borderId="56" xfId="0" applyFont="1" applyBorder="1" applyAlignment="1"/>
    <xf numFmtId="4" fontId="4" fillId="0" borderId="17" xfId="0" applyNumberFormat="1" applyFont="1" applyFill="1" applyBorder="1" applyAlignment="1"/>
    <xf numFmtId="4" fontId="0" fillId="0" borderId="17" xfId="0" applyNumberFormat="1" applyFill="1" applyBorder="1" applyAlignment="1"/>
    <xf numFmtId="4" fontId="23" fillId="8" borderId="27" xfId="2" applyNumberFormat="1" applyFont="1" applyFill="1" applyBorder="1" applyAlignment="1">
      <alignment horizontal="center" vertical="center" wrapText="1"/>
    </xf>
    <xf numFmtId="4" fontId="23" fillId="8" borderId="27" xfId="2" applyNumberFormat="1" applyFont="1" applyFill="1" applyBorder="1" applyAlignment="1">
      <alignment horizontal="center" vertical="center"/>
    </xf>
    <xf numFmtId="0" fontId="23" fillId="8" borderId="17" xfId="2" applyFont="1" applyFill="1" applyBorder="1" applyAlignment="1">
      <alignment horizontal="center" vertical="center" wrapText="1"/>
    </xf>
    <xf numFmtId="4" fontId="0" fillId="0" borderId="27" xfId="0" applyNumberFormat="1" applyBorder="1" applyAlignment="1"/>
    <xf numFmtId="4" fontId="0" fillId="0" borderId="17" xfId="0" applyNumberFormat="1" applyBorder="1" applyAlignment="1"/>
    <xf numFmtId="4" fontId="4" fillId="0" borderId="17" xfId="0" applyNumberFormat="1" applyFont="1" applyBorder="1" applyAlignment="1"/>
    <xf numFmtId="4" fontId="0" fillId="0" borderId="41" xfId="0" applyNumberFormat="1" applyBorder="1" applyAlignment="1"/>
    <xf numFmtId="4" fontId="0" fillId="2" borderId="41" xfId="0" applyNumberFormat="1" applyFill="1" applyBorder="1" applyAlignment="1"/>
    <xf numFmtId="4" fontId="0" fillId="2" borderId="28" xfId="0" applyNumberFormat="1" applyFill="1" applyBorder="1" applyAlignment="1"/>
    <xf numFmtId="0" fontId="3" fillId="0" borderId="19" xfId="0" applyFont="1" applyFill="1" applyBorder="1" applyAlignment="1">
      <alignment horizontal="center" vertical="top" wrapText="1"/>
    </xf>
    <xf numFmtId="0" fontId="3" fillId="0" borderId="57" xfId="0" applyFont="1" applyBorder="1" applyAlignment="1">
      <alignment horizontal="center" vertical="center"/>
    </xf>
    <xf numFmtId="0" fontId="24" fillId="0" borderId="58" xfId="2" applyFont="1" applyBorder="1" applyAlignment="1">
      <alignment horizontal="justify" vertical="center" wrapText="1"/>
    </xf>
    <xf numFmtId="0" fontId="5" fillId="0" borderId="58" xfId="0" applyFont="1" applyBorder="1" applyAlignment="1"/>
    <xf numFmtId="0" fontId="24" fillId="0" borderId="43" xfId="2" applyFont="1" applyBorder="1" applyAlignment="1">
      <alignment horizontal="justify" vertical="center" wrapText="1"/>
    </xf>
    <xf numFmtId="0" fontId="5" fillId="0" borderId="43" xfId="0" applyFont="1" applyBorder="1" applyAlignment="1"/>
    <xf numFmtId="4" fontId="24" fillId="8" borderId="0" xfId="2" applyNumberFormat="1" applyFont="1" applyFill="1" applyBorder="1" applyAlignment="1">
      <alignment horizontal="justify" vertical="center" wrapText="1"/>
    </xf>
    <xf numFmtId="4" fontId="23" fillId="8" borderId="17" xfId="2" applyNumberFormat="1" applyFont="1" applyFill="1" applyBorder="1" applyAlignment="1">
      <alignment horizontal="center" vertical="center"/>
    </xf>
    <xf numFmtId="4" fontId="23" fillId="8" borderId="17" xfId="2" applyNumberFormat="1" applyFont="1" applyFill="1" applyBorder="1" applyAlignment="1">
      <alignment horizontal="center" vertical="center" wrapText="1"/>
    </xf>
    <xf numFmtId="4" fontId="23" fillId="8" borderId="28" xfId="2" applyNumberFormat="1" applyFont="1" applyFill="1" applyBorder="1" applyAlignment="1">
      <alignment horizontal="center" vertical="center"/>
    </xf>
    <xf numFmtId="4" fontId="23" fillId="8" borderId="28" xfId="2" applyNumberFormat="1" applyFont="1" applyFill="1" applyBorder="1" applyAlignment="1">
      <alignment horizontal="center" vertical="center" wrapText="1"/>
    </xf>
    <xf numFmtId="4" fontId="5" fillId="0" borderId="0" xfId="0" applyNumberFormat="1" applyFont="1" applyAlignment="1">
      <alignment wrapText="1"/>
    </xf>
    <xf numFmtId="4" fontId="0" fillId="0" borderId="0" xfId="0" applyNumberFormat="1" applyFill="1" applyBorder="1"/>
    <xf numFmtId="0" fontId="23" fillId="8" borderId="27" xfId="2" applyFont="1" applyFill="1" applyBorder="1" applyAlignment="1">
      <alignment horizontal="center" vertical="center" wrapText="1"/>
    </xf>
    <xf numFmtId="0" fontId="23" fillId="8" borderId="28" xfId="2" applyFont="1" applyFill="1" applyBorder="1" applyAlignment="1">
      <alignment horizontal="center" vertical="center" wrapText="1"/>
    </xf>
    <xf numFmtId="2" fontId="23" fillId="8" borderId="27" xfId="2" applyNumberFormat="1" applyFont="1" applyFill="1" applyBorder="1" applyAlignment="1">
      <alignment horizontal="center" vertical="center"/>
    </xf>
    <xf numFmtId="2" fontId="23" fillId="8" borderId="17" xfId="2" applyNumberFormat="1" applyFont="1" applyFill="1" applyBorder="1" applyAlignment="1">
      <alignment horizontal="center" vertical="center"/>
    </xf>
    <xf numFmtId="0" fontId="23" fillId="8" borderId="17" xfId="2" applyFont="1" applyFill="1" applyBorder="1" applyAlignment="1">
      <alignment horizontal="center" vertical="center"/>
    </xf>
    <xf numFmtId="0" fontId="23" fillId="8" borderId="28" xfId="2" applyFont="1" applyFill="1" applyBorder="1" applyAlignment="1">
      <alignment horizontal="center" vertical="center"/>
    </xf>
    <xf numFmtId="0" fontId="23" fillId="8" borderId="27" xfId="2" applyFont="1" applyFill="1" applyBorder="1" applyAlignment="1">
      <alignment horizontal="center" vertical="center"/>
    </xf>
    <xf numFmtId="0" fontId="24" fillId="0" borderId="0" xfId="2" applyFont="1" applyBorder="1" applyAlignment="1">
      <alignment horizontal="center" vertical="center" wrapText="1"/>
    </xf>
    <xf numFmtId="0" fontId="24" fillId="0" borderId="55" xfId="2" applyFont="1" applyBorder="1" applyAlignment="1">
      <alignment horizontal="center" vertical="center" wrapText="1"/>
    </xf>
    <xf numFmtId="43" fontId="23" fillId="8" borderId="27" xfId="2" applyNumberFormat="1" applyFont="1" applyFill="1" applyBorder="1" applyAlignment="1">
      <alignment horizontal="center" vertical="center"/>
    </xf>
    <xf numFmtId="43" fontId="23" fillId="8" borderId="27" xfId="2" applyNumberFormat="1" applyFont="1" applyFill="1" applyBorder="1" applyAlignment="1">
      <alignment horizontal="center" vertical="center" wrapText="1"/>
    </xf>
    <xf numFmtId="4" fontId="0" fillId="6" borderId="32" xfId="0" applyNumberFormat="1" applyFill="1" applyBorder="1"/>
    <xf numFmtId="43" fontId="23" fillId="8" borderId="17" xfId="2" applyNumberFormat="1" applyFont="1" applyFill="1" applyBorder="1" applyAlignment="1">
      <alignment horizontal="center" vertical="center"/>
    </xf>
    <xf numFmtId="43" fontId="23" fillId="8" borderId="17" xfId="2" applyNumberFormat="1" applyFont="1" applyFill="1" applyBorder="1" applyAlignment="1">
      <alignment horizontal="center" vertical="center" wrapText="1"/>
    </xf>
    <xf numFmtId="43" fontId="23" fillId="8" borderId="28" xfId="2" applyNumberFormat="1" applyFont="1" applyFill="1" applyBorder="1" applyAlignment="1">
      <alignment horizontal="center" vertical="center"/>
    </xf>
    <xf numFmtId="43" fontId="23" fillId="8" borderId="28" xfId="2" applyNumberFormat="1" applyFont="1" applyFill="1" applyBorder="1" applyAlignment="1">
      <alignment horizontal="center" vertical="center" wrapText="1"/>
    </xf>
    <xf numFmtId="2" fontId="23" fillId="8" borderId="28" xfId="2" applyNumberFormat="1" applyFont="1" applyFill="1" applyBorder="1" applyAlignment="1">
      <alignment horizontal="center" vertical="center"/>
    </xf>
    <xf numFmtId="0" fontId="23" fillId="8" borderId="28" xfId="2" applyFont="1" applyFill="1" applyBorder="1" applyAlignment="1">
      <alignment horizontal="justify" vertical="center" wrapText="1"/>
    </xf>
    <xf numFmtId="2" fontId="23" fillId="8" borderId="27" xfId="2" applyNumberFormat="1" applyFont="1" applyFill="1" applyBorder="1" applyAlignment="1">
      <alignment horizontal="center" vertical="center" wrapText="1"/>
    </xf>
    <xf numFmtId="4" fontId="24" fillId="0" borderId="0" xfId="2" applyNumberFormat="1" applyFont="1" applyBorder="1" applyAlignment="1">
      <alignment horizontal="justify" vertical="center" wrapText="1"/>
    </xf>
    <xf numFmtId="4" fontId="5" fillId="0" borderId="53" xfId="0" applyNumberFormat="1" applyFont="1" applyBorder="1" applyAlignment="1"/>
    <xf numFmtId="43" fontId="3" fillId="0" borderId="57" xfId="0" applyNumberFormat="1" applyFont="1" applyBorder="1" applyAlignment="1">
      <alignment horizontal="center" vertical="center"/>
    </xf>
    <xf numFmtId="0" fontId="4" fillId="0" borderId="17" xfId="0" applyFont="1" applyFill="1" applyBorder="1" applyAlignment="1">
      <alignment horizontal="center" vertical="top" wrapText="1"/>
    </xf>
    <xf numFmtId="0" fontId="3" fillId="0" borderId="59" xfId="0" applyFont="1" applyBorder="1" applyAlignment="1">
      <alignment horizontal="center" vertical="center" wrapText="1"/>
    </xf>
    <xf numFmtId="4" fontId="3" fillId="0" borderId="22" xfId="0" applyNumberFormat="1" applyFont="1" applyFill="1" applyBorder="1" applyAlignment="1">
      <alignment vertical="top" wrapText="1"/>
    </xf>
    <xf numFmtId="4" fontId="3" fillId="3" borderId="4" xfId="0" applyNumberFormat="1" applyFont="1" applyFill="1" applyBorder="1" applyAlignment="1">
      <alignment vertical="top" wrapText="1"/>
    </xf>
    <xf numFmtId="0" fontId="3" fillId="0" borderId="2" xfId="0" applyFont="1" applyBorder="1"/>
    <xf numFmtId="0" fontId="3" fillId="0" borderId="17" xfId="0" applyFont="1" applyFill="1" applyBorder="1" applyAlignment="1">
      <alignment horizontal="center" vertical="top" wrapText="1"/>
    </xf>
    <xf numFmtId="0" fontId="3" fillId="0" borderId="3" xfId="0" applyFont="1" applyBorder="1"/>
    <xf numFmtId="4" fontId="3" fillId="6" borderId="17" xfId="0" applyNumberFormat="1" applyFont="1" applyFill="1" applyBorder="1" applyAlignment="1">
      <alignment horizontal="right" vertical="center" wrapText="1"/>
    </xf>
    <xf numFmtId="4" fontId="3" fillId="6" borderId="17" xfId="0" applyNumberFormat="1" applyFont="1" applyFill="1" applyBorder="1"/>
    <xf numFmtId="4" fontId="3" fillId="6" borderId="3" xfId="0" applyNumberFormat="1" applyFont="1" applyFill="1" applyBorder="1"/>
    <xf numFmtId="4" fontId="3" fillId="6" borderId="22" xfId="0" applyNumberFormat="1" applyFont="1" applyFill="1" applyBorder="1"/>
    <xf numFmtId="0" fontId="3" fillId="0" borderId="22" xfId="0" applyFont="1" applyFill="1" applyBorder="1" applyAlignment="1">
      <alignment vertical="top" wrapText="1"/>
    </xf>
    <xf numFmtId="0" fontId="3" fillId="0" borderId="22" xfId="0" applyFont="1" applyFill="1" applyBorder="1" applyAlignment="1">
      <alignment horizontal="center" vertical="top" wrapText="1"/>
    </xf>
    <xf numFmtId="0" fontId="3" fillId="2" borderId="57" xfId="0" applyFont="1" applyFill="1" applyBorder="1" applyAlignment="1">
      <alignment horizontal="center"/>
    </xf>
    <xf numFmtId="0" fontId="0" fillId="0" borderId="57" xfId="0" applyBorder="1" applyAlignment="1"/>
    <xf numFmtId="0" fontId="0" fillId="0" borderId="60" xfId="0" applyBorder="1" applyAlignment="1"/>
    <xf numFmtId="0" fontId="3" fillId="0" borderId="60" xfId="0" applyFont="1" applyBorder="1" applyAlignment="1">
      <alignment horizontal="center"/>
    </xf>
    <xf numFmtId="0" fontId="0" fillId="0" borderId="61" xfId="0" applyBorder="1" applyAlignment="1"/>
    <xf numFmtId="4" fontId="3" fillId="6" borderId="62" xfId="0" applyNumberFormat="1" applyFont="1" applyFill="1" applyBorder="1"/>
    <xf numFmtId="0" fontId="5" fillId="0" borderId="27" xfId="0" applyFont="1" applyBorder="1" applyAlignment="1">
      <alignment wrapText="1"/>
    </xf>
    <xf numFmtId="0" fontId="4" fillId="2" borderId="28" xfId="0" applyFont="1" applyFill="1" applyBorder="1" applyAlignment="1"/>
    <xf numFmtId="0" fontId="0" fillId="2" borderId="28" xfId="0" applyFill="1" applyBorder="1" applyAlignment="1"/>
    <xf numFmtId="2" fontId="23" fillId="8" borderId="28" xfId="2" applyNumberFormat="1" applyFont="1" applyFill="1" applyBorder="1" applyAlignment="1">
      <alignment horizontal="center" vertical="center" wrapText="1"/>
    </xf>
    <xf numFmtId="0" fontId="5" fillId="0" borderId="28" xfId="0" applyFont="1" applyBorder="1" applyAlignment="1">
      <alignment wrapText="1"/>
    </xf>
    <xf numFmtId="0" fontId="0" fillId="2" borderId="63" xfId="0" applyFill="1" applyBorder="1" applyAlignment="1"/>
    <xf numFmtId="4" fontId="3" fillId="6" borderId="57" xfId="0" applyNumberFormat="1" applyFont="1" applyFill="1" applyBorder="1"/>
    <xf numFmtId="0" fontId="5" fillId="0" borderId="64" xfId="0" applyFont="1" applyBorder="1" applyAlignment="1">
      <alignment wrapText="1"/>
    </xf>
    <xf numFmtId="0" fontId="5" fillId="0" borderId="65" xfId="0" applyFont="1" applyBorder="1"/>
    <xf numFmtId="0" fontId="4" fillId="2" borderId="27" xfId="0" applyFont="1" applyFill="1" applyBorder="1" applyAlignment="1">
      <alignment horizontal="center"/>
    </xf>
    <xf numFmtId="0" fontId="4" fillId="0" borderId="27" xfId="0" applyFont="1" applyBorder="1" applyAlignment="1"/>
    <xf numFmtId="0" fontId="4" fillId="2" borderId="28" xfId="0" applyFont="1" applyFill="1" applyBorder="1" applyAlignment="1">
      <alignment horizontal="center"/>
    </xf>
    <xf numFmtId="0" fontId="4" fillId="0" borderId="28" xfId="0" applyFont="1" applyBorder="1" applyAlignment="1"/>
    <xf numFmtId="4" fontId="4" fillId="2" borderId="27" xfId="0" applyNumberFormat="1" applyFont="1" applyFill="1" applyBorder="1"/>
    <xf numFmtId="0" fontId="3" fillId="0" borderId="66" xfId="0" applyFont="1" applyFill="1" applyBorder="1" applyAlignment="1">
      <alignment horizontal="center" vertical="top" wrapText="1"/>
    </xf>
    <xf numFmtId="0" fontId="4" fillId="0" borderId="67" xfId="0" applyFont="1" applyFill="1" applyBorder="1" applyAlignment="1">
      <alignment vertical="top" wrapText="1"/>
    </xf>
    <xf numFmtId="4" fontId="3" fillId="6" borderId="41" xfId="0" applyNumberFormat="1" applyFont="1" applyFill="1" applyBorder="1" applyAlignment="1">
      <alignment horizontal="right" vertical="center" wrapText="1"/>
    </xf>
    <xf numFmtId="0" fontId="3" fillId="0" borderId="49" xfId="0" applyFont="1" applyFill="1" applyBorder="1" applyAlignment="1">
      <alignment horizontal="center" vertical="top" wrapText="1"/>
    </xf>
    <xf numFmtId="4" fontId="3" fillId="6" borderId="49" xfId="0" applyNumberFormat="1" applyFont="1" applyFill="1" applyBorder="1"/>
    <xf numFmtId="4" fontId="3" fillId="6" borderId="68" xfId="0" applyNumberFormat="1" applyFont="1" applyFill="1" applyBorder="1"/>
    <xf numFmtId="4" fontId="4" fillId="0" borderId="49" xfId="0" applyNumberFormat="1" applyFont="1" applyFill="1" applyBorder="1" applyAlignment="1"/>
    <xf numFmtId="4" fontId="0" fillId="0" borderId="49" xfId="0" applyNumberFormat="1" applyFill="1" applyBorder="1" applyAlignment="1"/>
    <xf numFmtId="4" fontId="3" fillId="0" borderId="68" xfId="0" applyNumberFormat="1" applyFont="1" applyFill="1" applyBorder="1" applyAlignment="1">
      <alignment vertical="top" wrapText="1"/>
    </xf>
    <xf numFmtId="43" fontId="3" fillId="8" borderId="57" xfId="0" applyNumberFormat="1" applyFont="1" applyFill="1" applyBorder="1" applyAlignment="1">
      <alignment horizontal="center" vertical="center"/>
    </xf>
    <xf numFmtId="0" fontId="28" fillId="7" borderId="0" xfId="0" applyFont="1" applyFill="1"/>
    <xf numFmtId="0" fontId="6" fillId="7" borderId="0" xfId="0" applyFont="1" applyFill="1"/>
    <xf numFmtId="0" fontId="30" fillId="2" borderId="30" xfId="0" applyFont="1" applyFill="1" applyBorder="1" applyAlignment="1">
      <alignment wrapText="1"/>
    </xf>
    <xf numFmtId="0" fontId="29" fillId="9" borderId="17" xfId="3" applyFill="1" applyBorder="1" applyAlignment="1" applyProtection="1">
      <alignment horizontal="left" vertical="top" wrapText="1"/>
      <protection locked="0"/>
    </xf>
    <xf numFmtId="0" fontId="29" fillId="10" borderId="17" xfId="3" applyFont="1" applyFill="1" applyBorder="1" applyProtection="1"/>
    <xf numFmtId="17" fontId="3" fillId="0" borderId="3" xfId="0" applyNumberFormat="1" applyFont="1" applyBorder="1" applyAlignment="1">
      <alignment horizontal="center" wrapText="1"/>
    </xf>
    <xf numFmtId="0" fontId="0" fillId="0" borderId="70" xfId="0" applyBorder="1" applyAlignment="1"/>
    <xf numFmtId="0" fontId="4" fillId="0" borderId="71" xfId="0" applyFont="1" applyBorder="1" applyAlignment="1"/>
    <xf numFmtId="0" fontId="4" fillId="0" borderId="72" xfId="0" applyFont="1" applyBorder="1" applyAlignment="1">
      <alignment horizontal="center"/>
    </xf>
    <xf numFmtId="0" fontId="4" fillId="0" borderId="73" xfId="0" applyFont="1" applyBorder="1" applyAlignment="1">
      <alignment horizontal="center"/>
    </xf>
    <xf numFmtId="0" fontId="4" fillId="0" borderId="74" xfId="0" applyFont="1" applyBorder="1" applyAlignment="1">
      <alignment horizontal="center"/>
    </xf>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43" fontId="24" fillId="8" borderId="0" xfId="5" applyFont="1" applyFill="1" applyBorder="1" applyAlignment="1">
      <alignment horizontal="justify" vertical="center" wrapText="1"/>
    </xf>
    <xf numFmtId="43" fontId="24" fillId="8" borderId="0" xfId="5" applyFont="1" applyFill="1" applyBorder="1" applyAlignment="1">
      <alignment horizontal="center" vertical="center" wrapText="1"/>
    </xf>
    <xf numFmtId="43" fontId="24" fillId="8" borderId="55" xfId="5" applyFont="1" applyFill="1" applyBorder="1" applyAlignment="1">
      <alignment horizontal="center" vertical="center" wrapText="1"/>
    </xf>
    <xf numFmtId="43" fontId="24" fillId="0" borderId="0" xfId="5" applyFont="1" applyBorder="1" applyAlignment="1">
      <alignment horizontal="justify" vertical="center" wrapText="1"/>
    </xf>
    <xf numFmtId="43" fontId="24" fillId="8" borderId="43" xfId="5" applyFont="1" applyFill="1" applyBorder="1" applyAlignment="1">
      <alignment horizontal="justify" vertical="center" wrapText="1"/>
    </xf>
    <xf numFmtId="43" fontId="24" fillId="8" borderId="58" xfId="5" applyFont="1" applyFill="1" applyBorder="1" applyAlignment="1">
      <alignment horizontal="justify" vertical="center" wrapText="1"/>
    </xf>
    <xf numFmtId="43" fontId="3" fillId="8" borderId="60" xfId="5" applyFont="1" applyFill="1" applyBorder="1" applyAlignment="1">
      <alignment horizontal="center"/>
    </xf>
    <xf numFmtId="43" fontId="3" fillId="8" borderId="57" xfId="5" applyFont="1" applyFill="1" applyBorder="1" applyAlignment="1">
      <alignment horizontal="center"/>
    </xf>
    <xf numFmtId="0" fontId="31" fillId="0" borderId="0" xfId="0" applyFont="1" applyAlignment="1">
      <alignment horizontal="center" vertical="center"/>
    </xf>
    <xf numFmtId="0" fontId="2" fillId="0" borderId="0" xfId="0" applyFont="1" applyAlignment="1">
      <alignment wrapText="1"/>
    </xf>
    <xf numFmtId="0" fontId="32" fillId="0" borderId="0" xfId="0" applyFont="1" applyAlignment="1">
      <alignment horizontal="justify"/>
    </xf>
    <xf numFmtId="0" fontId="34" fillId="0" borderId="0" xfId="0" applyFont="1" applyAlignment="1">
      <alignment horizontal="justify"/>
    </xf>
    <xf numFmtId="0" fontId="35" fillId="0" borderId="0" xfId="0" applyFont="1" applyAlignment="1">
      <alignment horizontal="justify"/>
    </xf>
    <xf numFmtId="0" fontId="33" fillId="0" borderId="0" xfId="0" applyFont="1" applyAlignment="1">
      <alignment horizontal="justify"/>
    </xf>
    <xf numFmtId="0" fontId="34" fillId="0" borderId="0" xfId="0" applyFont="1" applyAlignment="1">
      <alignment wrapText="1"/>
    </xf>
    <xf numFmtId="0" fontId="36" fillId="0" borderId="0" xfId="0" applyFont="1" applyAlignment="1">
      <alignment horizontal="justify"/>
    </xf>
    <xf numFmtId="0" fontId="34" fillId="0" borderId="0" xfId="0" applyFont="1"/>
    <xf numFmtId="0" fontId="37" fillId="0" borderId="0" xfId="0" applyFont="1" applyAlignment="1">
      <alignment horizontal="justify"/>
    </xf>
    <xf numFmtId="0" fontId="38" fillId="0" borderId="0" xfId="0" applyFont="1" applyAlignment="1">
      <alignment horizontal="justify"/>
    </xf>
    <xf numFmtId="0" fontId="40" fillId="0" borderId="0" xfId="0" applyFont="1" applyAlignment="1">
      <alignment horizontal="justify"/>
    </xf>
    <xf numFmtId="0" fontId="2" fillId="0" borderId="0" xfId="0" applyFont="1"/>
    <xf numFmtId="0" fontId="1" fillId="0" borderId="9" xfId="0" applyFont="1" applyBorder="1" applyAlignment="1">
      <alignment horizontal="center" wrapText="1"/>
    </xf>
    <xf numFmtId="0" fontId="1" fillId="0" borderId="10" xfId="0" applyFont="1" applyBorder="1" applyAlignment="1">
      <alignment horizontal="center" wrapText="1"/>
    </xf>
    <xf numFmtId="0" fontId="3" fillId="0" borderId="0" xfId="0" applyFont="1" applyAlignment="1">
      <alignment horizontal="left" indent="6"/>
    </xf>
    <xf numFmtId="0" fontId="3" fillId="0" borderId="87" xfId="0" applyFont="1" applyBorder="1" applyAlignment="1">
      <alignment horizontal="center" vertical="top" wrapText="1"/>
    </xf>
    <xf numFmtId="0" fontId="3" fillId="0" borderId="88" xfId="0" applyFont="1" applyBorder="1" applyAlignment="1">
      <alignment horizontal="center" vertical="top" wrapText="1"/>
    </xf>
    <xf numFmtId="0" fontId="1" fillId="0" borderId="89" xfId="0" applyFont="1" applyBorder="1" applyAlignment="1">
      <alignment vertical="top" wrapText="1"/>
    </xf>
    <xf numFmtId="0" fontId="1" fillId="0" borderId="90" xfId="0" applyFont="1" applyBorder="1" applyAlignment="1">
      <alignment horizontal="center" vertical="top" wrapText="1"/>
    </xf>
    <xf numFmtId="0" fontId="1" fillId="0" borderId="90" xfId="0" applyFont="1" applyBorder="1" applyAlignment="1">
      <alignment vertical="top" wrapText="1"/>
    </xf>
    <xf numFmtId="14" fontId="1" fillId="7" borderId="90" xfId="0" applyNumberFormat="1" applyFont="1" applyFill="1" applyBorder="1" applyAlignment="1">
      <alignment vertical="top" wrapText="1"/>
    </xf>
    <xf numFmtId="0" fontId="3" fillId="0" borderId="89" xfId="0" applyFont="1" applyBorder="1" applyAlignment="1">
      <alignment vertical="top" wrapText="1"/>
    </xf>
    <xf numFmtId="0" fontId="3" fillId="0" borderId="90" xfId="0" applyFont="1" applyBorder="1" applyAlignment="1">
      <alignment vertical="top" wrapText="1"/>
    </xf>
    <xf numFmtId="0" fontId="4" fillId="7" borderId="59" xfId="0" applyFont="1" applyFill="1" applyBorder="1" applyAlignment="1">
      <alignment vertical="top" wrapText="1"/>
    </xf>
    <xf numFmtId="14" fontId="41" fillId="7" borderId="4" xfId="0" applyNumberFormat="1" applyFont="1" applyFill="1" applyBorder="1" applyAlignment="1">
      <alignment horizontal="center" vertical="top" wrapText="1"/>
    </xf>
    <xf numFmtId="0" fontId="2" fillId="0" borderId="0" xfId="4" applyFont="1" applyFill="1"/>
    <xf numFmtId="0" fontId="1" fillId="0" borderId="0" xfId="4" applyFill="1"/>
    <xf numFmtId="0" fontId="1" fillId="0" borderId="0" xfId="4"/>
    <xf numFmtId="0" fontId="3" fillId="0" borderId="19" xfId="4" applyFont="1" applyFill="1" applyBorder="1" applyAlignment="1">
      <alignment horizontal="center" vertical="top" wrapText="1"/>
    </xf>
    <xf numFmtId="0" fontId="3" fillId="0" borderId="2" xfId="4" applyFont="1" applyBorder="1"/>
    <xf numFmtId="0" fontId="3" fillId="0" borderId="17" xfId="4" applyFont="1" applyFill="1" applyBorder="1" applyAlignment="1">
      <alignment horizontal="center" vertical="top" wrapText="1"/>
    </xf>
    <xf numFmtId="0" fontId="3" fillId="0" borderId="3" xfId="4" applyFont="1" applyBorder="1"/>
    <xf numFmtId="0" fontId="1" fillId="0" borderId="23" xfId="4" applyFont="1" applyFill="1" applyBorder="1" applyAlignment="1">
      <alignment vertical="top" wrapText="1"/>
    </xf>
    <xf numFmtId="4" fontId="3" fillId="6" borderId="17" xfId="4" applyNumberFormat="1" applyFont="1" applyFill="1" applyBorder="1" applyAlignment="1">
      <alignment horizontal="right" vertical="center" wrapText="1"/>
    </xf>
    <xf numFmtId="4" fontId="3" fillId="6" borderId="17" xfId="4" applyNumberFormat="1" applyFont="1" applyFill="1" applyBorder="1"/>
    <xf numFmtId="4" fontId="3" fillId="6" borderId="3" xfId="4" applyNumberFormat="1" applyFont="1" applyFill="1" applyBorder="1"/>
    <xf numFmtId="4" fontId="3" fillId="6" borderId="49" xfId="4" applyNumberFormat="1" applyFont="1" applyFill="1" applyBorder="1"/>
    <xf numFmtId="0" fontId="1" fillId="0" borderId="67" xfId="4" applyFont="1" applyFill="1" applyBorder="1" applyAlignment="1">
      <alignment vertical="top" wrapText="1"/>
    </xf>
    <xf numFmtId="4" fontId="3" fillId="6" borderId="41" xfId="4" applyNumberFormat="1" applyFont="1" applyFill="1" applyBorder="1" applyAlignment="1">
      <alignment horizontal="right" vertical="center" wrapText="1"/>
    </xf>
    <xf numFmtId="4" fontId="3" fillId="6" borderId="22" xfId="4" applyNumberFormat="1" applyFont="1" applyFill="1" applyBorder="1"/>
    <xf numFmtId="4" fontId="3" fillId="6" borderId="68" xfId="4" applyNumberFormat="1" applyFont="1" applyFill="1" applyBorder="1"/>
    <xf numFmtId="4" fontId="3" fillId="6" borderId="4" xfId="4" applyNumberFormat="1" applyFont="1" applyFill="1" applyBorder="1"/>
    <xf numFmtId="0" fontId="1" fillId="0" borderId="59" xfId="4" applyFont="1" applyFill="1" applyBorder="1" applyAlignment="1">
      <alignment vertical="top" wrapText="1"/>
    </xf>
    <xf numFmtId="0" fontId="3" fillId="0" borderId="4" xfId="4" applyFont="1" applyFill="1" applyBorder="1" applyAlignment="1">
      <alignment horizontal="center" vertical="top" wrapText="1"/>
    </xf>
    <xf numFmtId="4" fontId="1" fillId="0" borderId="0" xfId="4" applyNumberFormat="1"/>
    <xf numFmtId="14" fontId="3" fillId="0" borderId="91" xfId="0" applyNumberFormat="1" applyFont="1" applyBorder="1" applyAlignment="1">
      <alignment horizontal="center" wrapText="1"/>
    </xf>
    <xf numFmtId="17" fontId="3" fillId="0" borderId="4" xfId="0" applyNumberFormat="1" applyFont="1" applyBorder="1" applyAlignment="1">
      <alignment horizontal="center" wrapText="1"/>
    </xf>
    <xf numFmtId="17" fontId="3" fillId="0" borderId="3" xfId="0" applyNumberFormat="1" applyFont="1" applyBorder="1" applyAlignment="1">
      <alignment horizontal="left" wrapText="1"/>
    </xf>
    <xf numFmtId="0" fontId="1" fillId="0" borderId="1" xfId="0" applyFont="1" applyBorder="1" applyAlignment="1">
      <alignment horizontal="center" vertical="top" wrapText="1"/>
    </xf>
    <xf numFmtId="0" fontId="3" fillId="0" borderId="82" xfId="0" applyFont="1" applyBorder="1" applyAlignment="1">
      <alignment horizontal="center" vertical="center"/>
    </xf>
    <xf numFmtId="0" fontId="3" fillId="0" borderId="63" xfId="0" applyFont="1" applyBorder="1" applyAlignment="1">
      <alignment horizontal="center" vertical="center"/>
    </xf>
    <xf numFmtId="0" fontId="0" fillId="0" borderId="0" xfId="0" applyAlignment="1">
      <alignment horizontal="center"/>
    </xf>
    <xf numFmtId="0" fontId="1" fillId="3" borderId="17" xfId="0" applyFont="1" applyFill="1" applyBorder="1" applyAlignment="1">
      <alignment horizontal="center" wrapText="1"/>
    </xf>
    <xf numFmtId="0" fontId="1" fillId="3" borderId="23" xfId="0" applyFont="1" applyFill="1" applyBorder="1" applyAlignment="1">
      <alignment wrapText="1"/>
    </xf>
    <xf numFmtId="0" fontId="1" fillId="3" borderId="17" xfId="0" applyFont="1" applyFill="1" applyBorder="1" applyAlignment="1">
      <alignment wrapText="1"/>
    </xf>
    <xf numFmtId="4" fontId="1" fillId="3" borderId="95" xfId="0" applyNumberFormat="1" applyFont="1" applyFill="1" applyBorder="1" applyAlignment="1">
      <alignment horizontal="center" wrapText="1"/>
    </xf>
    <xf numFmtId="0" fontId="1" fillId="11" borderId="17" xfId="0" applyFont="1" applyFill="1" applyBorder="1"/>
    <xf numFmtId="43" fontId="23" fillId="8" borderId="41" xfId="2" applyNumberFormat="1" applyFont="1" applyFill="1" applyBorder="1" applyAlignment="1">
      <alignment horizontal="center" vertical="center" wrapText="1"/>
    </xf>
    <xf numFmtId="4" fontId="23" fillId="8" borderId="115" xfId="2" applyNumberFormat="1" applyFont="1" applyFill="1" applyBorder="1" applyAlignment="1">
      <alignment horizontal="center" vertical="center" wrapText="1"/>
    </xf>
    <xf numFmtId="0" fontId="23" fillId="8" borderId="115" xfId="2" applyFont="1" applyFill="1" applyBorder="1" applyAlignment="1">
      <alignment horizontal="center" vertical="center" wrapText="1"/>
    </xf>
    <xf numFmtId="0" fontId="23" fillId="8" borderId="41" xfId="2" applyFont="1" applyFill="1" applyBorder="1" applyAlignment="1">
      <alignment horizontal="center" vertical="center" wrapText="1"/>
    </xf>
    <xf numFmtId="2" fontId="23" fillId="8" borderId="115" xfId="2" applyNumberFormat="1" applyFont="1" applyFill="1" applyBorder="1" applyAlignment="1">
      <alignment horizontal="center" vertical="center" wrapText="1"/>
    </xf>
    <xf numFmtId="0" fontId="0" fillId="0" borderId="0" xfId="0" applyFill="1" applyAlignment="1">
      <alignment horizontal="center"/>
    </xf>
    <xf numFmtId="0" fontId="23" fillId="12" borderId="17" xfId="2" applyFont="1" applyFill="1" applyBorder="1" applyAlignment="1">
      <alignment horizontal="center" vertical="center" wrapText="1"/>
    </xf>
    <xf numFmtId="4" fontId="23" fillId="8" borderId="41" xfId="2" applyNumberFormat="1" applyFont="1" applyFill="1" applyBorder="1" applyAlignment="1">
      <alignment horizontal="center" vertical="center"/>
    </xf>
    <xf numFmtId="4" fontId="23" fillId="8" borderId="41" xfId="2" applyNumberFormat="1" applyFont="1" applyFill="1" applyBorder="1" applyAlignment="1">
      <alignment horizontal="center" vertical="center" wrapText="1"/>
    </xf>
    <xf numFmtId="4" fontId="24" fillId="8" borderId="5" xfId="2" applyNumberFormat="1" applyFont="1" applyFill="1" applyBorder="1" applyAlignment="1">
      <alignment horizontal="center" vertical="center" wrapText="1"/>
    </xf>
    <xf numFmtId="4" fontId="24" fillId="0" borderId="0" xfId="2" applyNumberFormat="1" applyFont="1" applyFill="1" applyBorder="1" applyAlignment="1">
      <alignment horizontal="center" vertical="center" wrapText="1"/>
    </xf>
    <xf numFmtId="2" fontId="23" fillId="8" borderId="115" xfId="2" applyNumberFormat="1" applyFont="1" applyFill="1" applyBorder="1" applyAlignment="1">
      <alignment horizontal="center" vertical="center"/>
    </xf>
    <xf numFmtId="0" fontId="23" fillId="8" borderId="115" xfId="2" applyNumberFormat="1" applyFont="1" applyFill="1" applyBorder="1" applyAlignment="1">
      <alignment horizontal="center" vertical="center" wrapText="1"/>
    </xf>
    <xf numFmtId="0" fontId="23" fillId="8" borderId="17" xfId="2" applyNumberFormat="1" applyFont="1" applyFill="1" applyBorder="1" applyAlignment="1">
      <alignment horizontal="center" vertical="center" wrapText="1"/>
    </xf>
    <xf numFmtId="0" fontId="23" fillId="8" borderId="41" xfId="2" applyFont="1" applyFill="1" applyBorder="1" applyAlignment="1">
      <alignment horizontal="center" vertical="center"/>
    </xf>
    <xf numFmtId="0" fontId="23" fillId="8" borderId="41" xfId="2" applyNumberFormat="1" applyFont="1" applyFill="1" applyBorder="1" applyAlignment="1">
      <alignment horizontal="center" vertical="center" wrapText="1"/>
    </xf>
    <xf numFmtId="2" fontId="24" fillId="8" borderId="5" xfId="2" applyNumberFormat="1" applyFont="1" applyFill="1" applyBorder="1" applyAlignment="1">
      <alignment horizontal="center" vertical="center" wrapText="1"/>
    </xf>
    <xf numFmtId="2" fontId="24" fillId="0" borderId="0" xfId="2" applyNumberFormat="1" applyFont="1" applyFill="1" applyBorder="1" applyAlignment="1">
      <alignment horizontal="center" vertical="center" wrapText="1"/>
    </xf>
    <xf numFmtId="0" fontId="23" fillId="8" borderId="115" xfId="2" applyFont="1" applyFill="1" applyBorder="1" applyAlignment="1">
      <alignment horizontal="center" vertical="center"/>
    </xf>
    <xf numFmtId="0" fontId="24" fillId="8" borderId="5" xfId="2" applyFont="1" applyFill="1" applyBorder="1" applyAlignment="1">
      <alignment horizontal="center" vertical="center" wrapText="1"/>
    </xf>
    <xf numFmtId="0" fontId="26" fillId="0" borderId="0" xfId="2" applyFont="1" applyBorder="1" applyAlignment="1">
      <alignment horizontal="center" vertical="center" wrapText="1"/>
    </xf>
    <xf numFmtId="0" fontId="23" fillId="0" borderId="27" xfId="2" applyFont="1" applyFill="1" applyBorder="1" applyAlignment="1">
      <alignment horizontal="center" vertical="center" wrapText="1"/>
    </xf>
    <xf numFmtId="0" fontId="23" fillId="0" borderId="28" xfId="2" applyFont="1" applyFill="1" applyBorder="1" applyAlignment="1">
      <alignment horizontal="center" vertical="center" wrapText="1"/>
    </xf>
    <xf numFmtId="0" fontId="24" fillId="0" borderId="55" xfId="2" applyFont="1" applyFill="1" applyBorder="1" applyAlignment="1">
      <alignment horizontal="center" vertical="center" wrapText="1"/>
    </xf>
    <xf numFmtId="4" fontId="24" fillId="0" borderId="5" xfId="2" applyNumberFormat="1" applyFont="1" applyBorder="1" applyAlignment="1">
      <alignment horizontal="center" vertical="center" wrapText="1"/>
    </xf>
    <xf numFmtId="4" fontId="24" fillId="0" borderId="0" xfId="2" applyNumberFormat="1" applyFont="1" applyBorder="1" applyAlignment="1">
      <alignment horizontal="center" vertical="center" wrapText="1"/>
    </xf>
    <xf numFmtId="43" fontId="23" fillId="8" borderId="115" xfId="2" applyNumberFormat="1" applyFont="1" applyFill="1" applyBorder="1" applyAlignment="1">
      <alignment horizontal="center" vertical="center"/>
    </xf>
    <xf numFmtId="43" fontId="23" fillId="8" borderId="115" xfId="2" applyNumberFormat="1" applyFont="1" applyFill="1" applyBorder="1" applyAlignment="1">
      <alignment horizontal="center" vertical="center" wrapText="1"/>
    </xf>
    <xf numFmtId="0" fontId="23" fillId="8" borderId="43" xfId="2" applyNumberFormat="1" applyFont="1" applyFill="1" applyBorder="1" applyAlignment="1">
      <alignment horizontal="center" vertical="center" wrapText="1"/>
    </xf>
    <xf numFmtId="43" fontId="23" fillId="8" borderId="41" xfId="2" applyNumberFormat="1" applyFont="1" applyFill="1" applyBorder="1" applyAlignment="1">
      <alignment horizontal="center" vertical="center"/>
    </xf>
    <xf numFmtId="43" fontId="24" fillId="0" borderId="5" xfId="2" applyNumberFormat="1" applyFont="1" applyBorder="1" applyAlignment="1">
      <alignment horizontal="center" vertical="center" wrapText="1"/>
    </xf>
    <xf numFmtId="43" fontId="24" fillId="0" borderId="0" xfId="2" applyNumberFormat="1" applyFont="1" applyFill="1" applyBorder="1" applyAlignment="1">
      <alignment horizontal="center" vertical="center" wrapText="1"/>
    </xf>
    <xf numFmtId="2" fontId="23" fillId="8" borderId="41" xfId="2" applyNumberFormat="1" applyFont="1" applyFill="1" applyBorder="1" applyAlignment="1">
      <alignment horizontal="center" vertical="center" wrapText="1"/>
    </xf>
    <xf numFmtId="2" fontId="23" fillId="8" borderId="17" xfId="2" applyNumberFormat="1" applyFont="1" applyFill="1" applyBorder="1" applyAlignment="1">
      <alignment horizontal="center" vertical="center" wrapText="1"/>
    </xf>
    <xf numFmtId="2" fontId="23" fillId="8" borderId="41" xfId="2" applyNumberFormat="1" applyFont="1" applyFill="1" applyBorder="1" applyAlignment="1">
      <alignment horizontal="center" vertical="center"/>
    </xf>
    <xf numFmtId="0" fontId="24" fillId="0" borderId="26" xfId="2" applyFont="1" applyBorder="1" applyAlignment="1">
      <alignment horizontal="center" vertical="center" wrapText="1"/>
    </xf>
    <xf numFmtId="0" fontId="24" fillId="0" borderId="54" xfId="2" applyFont="1" applyBorder="1" applyAlignment="1">
      <alignment horizontal="center" vertical="center" wrapText="1"/>
    </xf>
    <xf numFmtId="0" fontId="24" fillId="0" borderId="43" xfId="2" applyFont="1" applyBorder="1" applyAlignment="1">
      <alignment horizontal="center" vertical="center" wrapText="1"/>
    </xf>
    <xf numFmtId="0" fontId="24" fillId="0" borderId="116" xfId="2" applyFont="1" applyBorder="1" applyAlignment="1">
      <alignment horizontal="center" vertical="center" wrapText="1"/>
    </xf>
    <xf numFmtId="0" fontId="24" fillId="0" borderId="83" xfId="2" applyFont="1" applyBorder="1" applyAlignment="1">
      <alignment horizontal="center" vertical="center" wrapText="1"/>
    </xf>
    <xf numFmtId="0" fontId="24" fillId="0" borderId="58" xfId="2" applyFont="1" applyBorder="1" applyAlignment="1">
      <alignment horizontal="center" vertical="center" wrapText="1"/>
    </xf>
    <xf numFmtId="2" fontId="23" fillId="8" borderId="64" xfId="2" applyNumberFormat="1" applyFont="1" applyFill="1" applyBorder="1" applyAlignment="1">
      <alignment horizontal="center" vertical="center" wrapText="1"/>
    </xf>
    <xf numFmtId="0" fontId="0" fillId="0" borderId="60" xfId="0" applyBorder="1" applyAlignment="1">
      <alignment horizontal="center"/>
    </xf>
    <xf numFmtId="2" fontId="3" fillId="8" borderId="5" xfId="0" applyNumberFormat="1" applyFont="1" applyFill="1" applyBorder="1" applyAlignment="1">
      <alignment horizontal="center"/>
    </xf>
    <xf numFmtId="2" fontId="3" fillId="8" borderId="60" xfId="0" applyNumberFormat="1" applyFont="1" applyFill="1" applyBorder="1" applyAlignment="1">
      <alignment horizontal="center"/>
    </xf>
    <xf numFmtId="0" fontId="1" fillId="2" borderId="27" xfId="0" applyFont="1" applyFill="1" applyBorder="1" applyAlignment="1">
      <alignment horizontal="center"/>
    </xf>
    <xf numFmtId="0" fontId="1" fillId="2" borderId="28" xfId="0" applyFont="1" applyFill="1" applyBorder="1" applyAlignment="1">
      <alignment horizontal="center"/>
    </xf>
    <xf numFmtId="0" fontId="0" fillId="2" borderId="82" xfId="0" applyFill="1" applyBorder="1" applyAlignment="1">
      <alignment horizontal="center"/>
    </xf>
    <xf numFmtId="0" fontId="3" fillId="2" borderId="82" xfId="0" applyFont="1" applyFill="1" applyBorder="1" applyAlignment="1">
      <alignment horizontal="center"/>
    </xf>
    <xf numFmtId="0" fontId="3" fillId="2" borderId="63" xfId="0" applyFont="1" applyFill="1" applyBorder="1" applyAlignment="1">
      <alignment horizontal="center"/>
    </xf>
    <xf numFmtId="2" fontId="3" fillId="8" borderId="64" xfId="0" applyNumberFormat="1" applyFont="1" applyFill="1" applyBorder="1" applyAlignment="1">
      <alignment horizontal="center"/>
    </xf>
    <xf numFmtId="43" fontId="3" fillId="8" borderId="5" xfId="0" applyNumberFormat="1" applyFont="1" applyFill="1" applyBorder="1" applyAlignment="1">
      <alignment horizontal="center" vertical="center"/>
    </xf>
    <xf numFmtId="43" fontId="3" fillId="0" borderId="82" xfId="0" applyNumberFormat="1" applyFont="1" applyBorder="1" applyAlignment="1">
      <alignment horizontal="center" vertical="center"/>
    </xf>
    <xf numFmtId="2" fontId="3" fillId="8" borderId="5" xfId="0" applyNumberFormat="1" applyFont="1" applyFill="1" applyBorder="1" applyAlignment="1">
      <alignment horizontal="center" vertical="center"/>
    </xf>
    <xf numFmtId="2" fontId="0" fillId="0" borderId="0" xfId="0" applyNumberFormat="1" applyAlignment="1">
      <alignment horizontal="center"/>
    </xf>
    <xf numFmtId="0" fontId="24" fillId="13" borderId="60" xfId="2" applyFont="1" applyFill="1" applyBorder="1" applyAlignment="1">
      <alignment horizontal="center" vertical="center" wrapText="1"/>
    </xf>
    <xf numFmtId="0" fontId="0" fillId="13" borderId="81" xfId="0" applyFill="1" applyBorder="1" applyAlignment="1">
      <alignment horizontal="center" vertical="center" wrapText="1"/>
    </xf>
    <xf numFmtId="0" fontId="0" fillId="13" borderId="44" xfId="0" applyFill="1" applyBorder="1" applyAlignment="1">
      <alignment horizontal="center" vertical="center" wrapText="1"/>
    </xf>
    <xf numFmtId="0" fontId="24" fillId="13" borderId="0" xfId="2" applyFont="1" applyFill="1" applyBorder="1" applyAlignment="1">
      <alignment horizontal="center" vertical="center" wrapText="1"/>
    </xf>
    <xf numFmtId="4" fontId="23" fillId="13" borderId="27" xfId="2" applyNumberFormat="1" applyFont="1" applyFill="1" applyBorder="1" applyAlignment="1">
      <alignment horizontal="center" vertical="center" wrapText="1"/>
    </xf>
    <xf numFmtId="4" fontId="23" fillId="13" borderId="17" xfId="2" applyNumberFormat="1" applyFont="1" applyFill="1" applyBorder="1" applyAlignment="1">
      <alignment horizontal="center" vertical="center" wrapText="1"/>
    </xf>
    <xf numFmtId="4" fontId="23" fillId="13" borderId="28" xfId="2" applyNumberFormat="1" applyFont="1" applyFill="1" applyBorder="1" applyAlignment="1">
      <alignment horizontal="center" vertical="center" wrapText="1"/>
    </xf>
    <xf numFmtId="4" fontId="24" fillId="13" borderId="0" xfId="2" applyNumberFormat="1" applyFont="1" applyFill="1" applyBorder="1" applyAlignment="1">
      <alignment horizontal="justify" vertical="center" wrapText="1"/>
    </xf>
    <xf numFmtId="0" fontId="23" fillId="13" borderId="27" xfId="2" applyFont="1" applyFill="1" applyBorder="1" applyAlignment="1">
      <alignment horizontal="center" vertical="center" wrapText="1"/>
    </xf>
    <xf numFmtId="0" fontId="23" fillId="13" borderId="17" xfId="2" applyFont="1" applyFill="1" applyBorder="1" applyAlignment="1">
      <alignment horizontal="center" vertical="center" wrapText="1"/>
    </xf>
    <xf numFmtId="0" fontId="23" fillId="13" borderId="28" xfId="2" applyFont="1" applyFill="1" applyBorder="1" applyAlignment="1">
      <alignment horizontal="center" vertical="center" wrapText="1"/>
    </xf>
    <xf numFmtId="43" fontId="24" fillId="13" borderId="0" xfId="5" applyFont="1" applyFill="1" applyBorder="1" applyAlignment="1">
      <alignment horizontal="justify" vertical="center" wrapText="1"/>
    </xf>
    <xf numFmtId="43" fontId="24" fillId="13" borderId="0" xfId="5" applyFont="1" applyFill="1" applyBorder="1" applyAlignment="1">
      <alignment horizontal="center" vertical="center" wrapText="1"/>
    </xf>
    <xf numFmtId="0" fontId="23" fillId="13" borderId="41" xfId="2" applyFont="1" applyFill="1" applyBorder="1" applyAlignment="1">
      <alignment horizontal="center" vertical="center" wrapText="1"/>
    </xf>
    <xf numFmtId="43" fontId="24" fillId="13" borderId="55" xfId="5" applyFont="1" applyFill="1" applyBorder="1" applyAlignment="1">
      <alignment horizontal="center" vertical="center" wrapText="1"/>
    </xf>
    <xf numFmtId="43" fontId="23" fillId="13" borderId="27" xfId="2" applyNumberFormat="1" applyFont="1" applyFill="1" applyBorder="1" applyAlignment="1">
      <alignment horizontal="center" vertical="center" wrapText="1"/>
    </xf>
    <xf numFmtId="43" fontId="23" fillId="13" borderId="17" xfId="2" applyNumberFormat="1" applyFont="1" applyFill="1" applyBorder="1" applyAlignment="1">
      <alignment horizontal="center" vertical="center" wrapText="1"/>
    </xf>
    <xf numFmtId="43" fontId="23" fillId="13" borderId="41" xfId="2" applyNumberFormat="1" applyFont="1" applyFill="1" applyBorder="1" applyAlignment="1">
      <alignment horizontal="center" vertical="center" wrapText="1"/>
    </xf>
    <xf numFmtId="4" fontId="23" fillId="13" borderId="41" xfId="2" applyNumberFormat="1" applyFont="1" applyFill="1" applyBorder="1" applyAlignment="1">
      <alignment horizontal="center" vertical="center" wrapText="1"/>
    </xf>
    <xf numFmtId="43" fontId="24" fillId="13" borderId="26" xfId="5" applyFont="1" applyFill="1" applyBorder="1" applyAlignment="1">
      <alignment horizontal="justify" vertical="center" wrapText="1"/>
    </xf>
    <xf numFmtId="43" fontId="24" fillId="13" borderId="116" xfId="5" applyFont="1" applyFill="1" applyBorder="1" applyAlignment="1">
      <alignment horizontal="justify" vertical="center" wrapText="1"/>
    </xf>
    <xf numFmtId="2" fontId="23" fillId="13" borderId="27" xfId="2" applyNumberFormat="1" applyFont="1" applyFill="1" applyBorder="1" applyAlignment="1">
      <alignment horizontal="center" vertical="center" wrapText="1"/>
    </xf>
    <xf numFmtId="2" fontId="23" fillId="13" borderId="43" xfId="2" applyNumberFormat="1" applyFont="1" applyFill="1" applyBorder="1" applyAlignment="1">
      <alignment horizontal="center" vertical="center" wrapText="1"/>
    </xf>
    <xf numFmtId="43" fontId="3" fillId="13" borderId="60" xfId="5" applyFont="1" applyFill="1" applyBorder="1" applyAlignment="1">
      <alignment horizontal="center"/>
    </xf>
    <xf numFmtId="2" fontId="23" fillId="13" borderId="28" xfId="2" applyNumberFormat="1" applyFont="1" applyFill="1" applyBorder="1" applyAlignment="1">
      <alignment horizontal="center" vertical="center" wrapText="1"/>
    </xf>
    <xf numFmtId="43" fontId="3" fillId="13" borderId="82" xfId="5" applyFont="1" applyFill="1" applyBorder="1" applyAlignment="1">
      <alignment horizontal="center"/>
    </xf>
    <xf numFmtId="43" fontId="3" fillId="13" borderId="57" xfId="0" applyNumberFormat="1" applyFont="1" applyFill="1" applyBorder="1" applyAlignment="1">
      <alignment horizontal="center" vertical="center"/>
    </xf>
    <xf numFmtId="0" fontId="28" fillId="12" borderId="0" xfId="0" applyFont="1" applyFill="1" applyAlignment="1">
      <alignment horizontal="left"/>
    </xf>
    <xf numFmtId="0" fontId="6" fillId="12" borderId="0" xfId="0" applyFont="1" applyFill="1" applyAlignment="1">
      <alignment horizontal="center"/>
    </xf>
    <xf numFmtId="0" fontId="0" fillId="12" borderId="0" xfId="0" applyFill="1" applyAlignment="1">
      <alignment horizontal="center"/>
    </xf>
    <xf numFmtId="43" fontId="3" fillId="12" borderId="57" xfId="0" applyNumberFormat="1" applyFont="1" applyFill="1" applyBorder="1" applyAlignment="1">
      <alignment horizontal="center" vertical="center"/>
    </xf>
    <xf numFmtId="2" fontId="0" fillId="0" borderId="17" xfId="0" applyNumberFormat="1" applyBorder="1" applyAlignment="1">
      <alignment horizontal="center"/>
    </xf>
    <xf numFmtId="0" fontId="0" fillId="0" borderId="17" xfId="0" applyBorder="1" applyAlignment="1">
      <alignment horizontal="center"/>
    </xf>
    <xf numFmtId="43" fontId="0" fillId="0" borderId="17" xfId="0" applyNumberFormat="1" applyBorder="1" applyAlignment="1">
      <alignment horizontal="center"/>
    </xf>
    <xf numFmtId="0" fontId="3" fillId="0" borderId="0" xfId="0" applyFont="1" applyBorder="1"/>
    <xf numFmtId="0" fontId="3" fillId="0" borderId="17" xfId="0" applyFont="1" applyBorder="1" applyAlignment="1">
      <alignment horizontal="center"/>
    </xf>
    <xf numFmtId="43" fontId="0" fillId="0" borderId="17" xfId="0" applyNumberFormat="1" applyBorder="1"/>
    <xf numFmtId="43" fontId="3" fillId="0" borderId="17" xfId="5" applyFont="1" applyBorder="1"/>
    <xf numFmtId="2" fontId="3" fillId="0" borderId="17" xfId="0" applyNumberFormat="1" applyFont="1" applyBorder="1" applyAlignment="1">
      <alignment horizontal="center"/>
    </xf>
    <xf numFmtId="4" fontId="4" fillId="0" borderId="41" xfId="0" applyNumberFormat="1" applyFont="1" applyFill="1" applyBorder="1" applyAlignment="1">
      <alignment vertical="top" wrapText="1"/>
    </xf>
    <xf numFmtId="4" fontId="0" fillId="0" borderId="41" xfId="0" applyNumberFormat="1" applyFill="1" applyBorder="1" applyAlignment="1"/>
    <xf numFmtId="0" fontId="0" fillId="0" borderId="50" xfId="0" applyBorder="1"/>
    <xf numFmtId="2" fontId="0" fillId="0" borderId="50" xfId="0" applyNumberFormat="1" applyBorder="1"/>
    <xf numFmtId="4" fontId="0" fillId="0" borderId="0" xfId="0" applyNumberFormat="1" applyAlignment="1">
      <alignment horizontal="center"/>
    </xf>
    <xf numFmtId="4" fontId="0" fillId="0" borderId="0" xfId="0" applyNumberFormat="1" applyFill="1" applyAlignment="1">
      <alignment horizontal="center"/>
    </xf>
    <xf numFmtId="0" fontId="1" fillId="0" borderId="10" xfId="0" applyFont="1" applyBorder="1" applyAlignment="1">
      <alignment vertical="top" wrapText="1"/>
    </xf>
    <xf numFmtId="0" fontId="5" fillId="2" borderId="30" xfId="0" applyFont="1" applyFill="1" applyBorder="1" applyAlignment="1">
      <alignment wrapText="1"/>
    </xf>
    <xf numFmtId="0" fontId="0" fillId="0" borderId="0" xfId="0" applyAlignment="1">
      <alignment horizontal="center"/>
    </xf>
    <xf numFmtId="43" fontId="3" fillId="12" borderId="75" xfId="5" applyFont="1" applyFill="1" applyBorder="1"/>
    <xf numFmtId="4" fontId="17" fillId="12" borderId="4" xfId="0" applyNumberFormat="1" applyFont="1" applyFill="1" applyBorder="1"/>
    <xf numFmtId="43" fontId="0" fillId="0" borderId="0" xfId="0" applyNumberFormat="1" applyAlignment="1">
      <alignment horizontal="center"/>
    </xf>
    <xf numFmtId="0" fontId="20" fillId="0" borderId="0" xfId="0" applyFont="1"/>
    <xf numFmtId="0" fontId="49" fillId="0" borderId="0" xfId="0" applyFont="1"/>
    <xf numFmtId="0" fontId="50" fillId="0" borderId="0" xfId="0" applyFont="1" applyAlignment="1">
      <alignment horizontal="center"/>
    </xf>
    <xf numFmtId="0" fontId="51" fillId="0" borderId="0" xfId="0" applyFont="1" applyAlignment="1">
      <alignment horizontal="center"/>
    </xf>
    <xf numFmtId="0" fontId="52" fillId="0" borderId="0" xfId="0" applyFont="1"/>
    <xf numFmtId="14" fontId="3" fillId="7" borderId="115" xfId="0" applyNumberFormat="1" applyFont="1" applyFill="1" applyBorder="1" applyAlignment="1">
      <alignment horizontal="center" vertical="top" wrapText="1"/>
    </xf>
    <xf numFmtId="14" fontId="3" fillId="7" borderId="25" xfId="0" applyNumberFormat="1" applyFont="1" applyFill="1" applyBorder="1" applyAlignment="1">
      <alignment horizontal="center" vertical="top" wrapText="1"/>
    </xf>
    <xf numFmtId="0" fontId="3" fillId="0" borderId="91" xfId="0" applyFont="1" applyBorder="1" applyAlignment="1">
      <alignment horizontal="center" wrapText="1"/>
    </xf>
    <xf numFmtId="0" fontId="3" fillId="0" borderId="84" xfId="0" applyFont="1" applyFill="1" applyBorder="1" applyAlignment="1">
      <alignment horizontal="center" vertical="top" wrapText="1"/>
    </xf>
    <xf numFmtId="0" fontId="3" fillId="0" borderId="78" xfId="0" applyFont="1" applyBorder="1" applyAlignment="1">
      <alignment horizontal="center" wrapText="1"/>
    </xf>
    <xf numFmtId="14" fontId="3" fillId="7" borderId="1" xfId="0" applyNumberFormat="1" applyFont="1" applyFill="1" applyBorder="1" applyAlignment="1">
      <alignment horizontal="center" vertical="top" wrapText="1"/>
    </xf>
    <xf numFmtId="0" fontId="0" fillId="0" borderId="1" xfId="0" applyBorder="1"/>
    <xf numFmtId="0" fontId="4" fillId="0" borderId="115" xfId="0" applyFont="1" applyFill="1" applyBorder="1" applyAlignment="1">
      <alignment horizontal="center" vertical="top" wrapText="1"/>
    </xf>
    <xf numFmtId="0" fontId="3" fillId="0" borderId="117" xfId="0" applyFont="1" applyBorder="1" applyAlignment="1">
      <alignment horizontal="center"/>
    </xf>
    <xf numFmtId="0" fontId="3" fillId="0" borderId="78" xfId="0" applyFont="1" applyBorder="1" applyAlignment="1">
      <alignment horizontal="center"/>
    </xf>
    <xf numFmtId="2" fontId="4" fillId="0" borderId="115" xfId="0" applyNumberFormat="1" applyFont="1" applyFill="1" applyBorder="1" applyAlignment="1">
      <alignment horizontal="center" vertical="top" wrapText="1"/>
    </xf>
    <xf numFmtId="2" fontId="4" fillId="0" borderId="17" xfId="0" applyNumberFormat="1" applyFont="1" applyFill="1" applyBorder="1" applyAlignment="1">
      <alignment horizontal="center" vertical="top" wrapText="1"/>
    </xf>
    <xf numFmtId="2" fontId="3" fillId="0" borderId="22" xfId="0" applyNumberFormat="1" applyFont="1" applyFill="1" applyBorder="1" applyAlignment="1">
      <alignment horizontal="center" vertical="top" wrapText="1"/>
    </xf>
    <xf numFmtId="0" fontId="1" fillId="0" borderId="0" xfId="0" applyFont="1" applyAlignment="1">
      <alignment wrapText="1"/>
    </xf>
    <xf numFmtId="0" fontId="3" fillId="0" borderId="0" xfId="0" applyFont="1" applyAlignment="1">
      <alignment wrapText="1"/>
    </xf>
    <xf numFmtId="0" fontId="23" fillId="2" borderId="48" xfId="2" applyFont="1" applyFill="1" applyBorder="1" applyAlignment="1">
      <alignment horizontal="left" vertical="center" wrapText="1"/>
    </xf>
    <xf numFmtId="0" fontId="23" fillId="0" borderId="49" xfId="2" applyFont="1" applyFill="1" applyBorder="1" applyAlignment="1">
      <alignment horizontal="left" vertical="center" wrapText="1"/>
    </xf>
    <xf numFmtId="0" fontId="23" fillId="0" borderId="50" xfId="2" applyFont="1" applyFill="1" applyBorder="1" applyAlignment="1">
      <alignment horizontal="left" vertical="center" wrapText="1"/>
    </xf>
    <xf numFmtId="0" fontId="23" fillId="2" borderId="51" xfId="2" applyFont="1" applyFill="1" applyBorder="1" applyAlignment="1">
      <alignment horizontal="left" vertical="center" wrapText="1"/>
    </xf>
    <xf numFmtId="0" fontId="23" fillId="2" borderId="50" xfId="2" applyFont="1" applyFill="1" applyBorder="1" applyAlignment="1">
      <alignment horizontal="left" vertical="center" wrapText="1"/>
    </xf>
    <xf numFmtId="0" fontId="23" fillId="0" borderId="47" xfId="2" applyFont="1" applyBorder="1" applyAlignment="1">
      <alignment horizontal="left" vertical="center" wrapText="1"/>
    </xf>
    <xf numFmtId="0" fontId="23" fillId="0" borderId="48" xfId="2" applyFont="1" applyBorder="1" applyAlignment="1">
      <alignment horizontal="left" vertical="center" wrapText="1"/>
    </xf>
    <xf numFmtId="0" fontId="23" fillId="0" borderId="49" xfId="2" applyFont="1" applyBorder="1" applyAlignment="1">
      <alignment horizontal="left" vertical="center" wrapText="1"/>
    </xf>
    <xf numFmtId="0" fontId="23" fillId="0" borderId="50" xfId="2" applyFont="1" applyBorder="1" applyAlignment="1">
      <alignment horizontal="left" vertical="center" wrapText="1"/>
    </xf>
    <xf numFmtId="0" fontId="24" fillId="2" borderId="45" xfId="2" applyFont="1" applyFill="1" applyBorder="1" applyAlignment="1">
      <alignment horizontal="center" vertical="center" wrapText="1"/>
    </xf>
    <xf numFmtId="0" fontId="24" fillId="2" borderId="46" xfId="2" applyFont="1" applyFill="1" applyBorder="1" applyAlignment="1">
      <alignment horizontal="center" vertical="center" wrapText="1"/>
    </xf>
    <xf numFmtId="0" fontId="24" fillId="2" borderId="52" xfId="2" applyFont="1" applyFill="1" applyBorder="1" applyAlignment="1">
      <alignment horizontal="center" vertical="center" wrapText="1"/>
    </xf>
    <xf numFmtId="0" fontId="24" fillId="2" borderId="36" xfId="2" applyFont="1" applyFill="1" applyBorder="1" applyAlignment="1">
      <alignment horizontal="center" vertical="center" wrapText="1"/>
    </xf>
    <xf numFmtId="0" fontId="24" fillId="2" borderId="49" xfId="2" applyFont="1" applyFill="1" applyBorder="1" applyAlignment="1">
      <alignment horizontal="left" vertical="center" wrapText="1"/>
    </xf>
    <xf numFmtId="0" fontId="24" fillId="2" borderId="50" xfId="2" applyFont="1" applyFill="1" applyBorder="1" applyAlignment="1">
      <alignment horizontal="left" vertical="center" wrapText="1"/>
    </xf>
    <xf numFmtId="0" fontId="24" fillId="6" borderId="80" xfId="2" applyFont="1" applyFill="1" applyBorder="1" applyAlignment="1">
      <alignment horizontal="center" vertical="center"/>
    </xf>
    <xf numFmtId="0" fontId="24" fillId="6" borderId="81" xfId="2" applyFont="1" applyFill="1" applyBorder="1" applyAlignment="1">
      <alignment horizontal="center" vertical="center"/>
    </xf>
    <xf numFmtId="0" fontId="24" fillId="2" borderId="37" xfId="2" applyFont="1" applyFill="1" applyBorder="1" applyAlignment="1">
      <alignment horizontal="left" vertical="center" wrapText="1"/>
    </xf>
    <xf numFmtId="0" fontId="24" fillId="2" borderId="51" xfId="2" applyFont="1" applyFill="1" applyBorder="1" applyAlignment="1">
      <alignment horizontal="left" vertical="center" wrapText="1"/>
    </xf>
    <xf numFmtId="0" fontId="24" fillId="0" borderId="50" xfId="2" applyFont="1" applyBorder="1" applyAlignment="1">
      <alignment horizontal="left" vertical="center" wrapText="1"/>
    </xf>
    <xf numFmtId="0" fontId="24" fillId="0" borderId="51" xfId="2" applyFont="1" applyBorder="1" applyAlignment="1">
      <alignment horizontal="left" vertical="center" wrapText="1"/>
    </xf>
    <xf numFmtId="0" fontId="24" fillId="0" borderId="55" xfId="2" applyFont="1" applyBorder="1" applyAlignment="1">
      <alignment horizontal="justify" vertical="center" wrapText="1"/>
    </xf>
    <xf numFmtId="0" fontId="23" fillId="0" borderId="48" xfId="2" applyFont="1" applyFill="1" applyBorder="1" applyAlignment="1">
      <alignment horizontal="left" vertical="center" wrapText="1"/>
    </xf>
    <xf numFmtId="0" fontId="23" fillId="2" borderId="27" xfId="2" applyFont="1" applyFill="1" applyBorder="1" applyAlignment="1">
      <alignment horizontal="left" vertical="center" wrapText="1"/>
    </xf>
    <xf numFmtId="0" fontId="24" fillId="6" borderId="36" xfId="2" applyFont="1" applyFill="1" applyBorder="1" applyAlignment="1">
      <alignment horizontal="center" vertical="center"/>
    </xf>
    <xf numFmtId="0" fontId="23" fillId="0" borderId="50" xfId="2" applyFont="1" applyBorder="1" applyAlignment="1">
      <alignment vertical="center" wrapText="1"/>
    </xf>
    <xf numFmtId="0" fontId="23" fillId="0" borderId="50" xfId="2" applyFont="1" applyBorder="1" applyAlignment="1">
      <alignment horizontal="center" vertical="center" wrapText="1"/>
    </xf>
    <xf numFmtId="0" fontId="23" fillId="2" borderId="17" xfId="2" applyFont="1" applyFill="1" applyBorder="1" applyAlignment="1">
      <alignment horizontal="left" vertical="center" wrapText="1"/>
    </xf>
    <xf numFmtId="0" fontId="24" fillId="2" borderId="28" xfId="2" applyFont="1" applyFill="1" applyBorder="1" applyAlignment="1">
      <alignment horizontal="left" vertical="center" wrapText="1"/>
    </xf>
    <xf numFmtId="0" fontId="24" fillId="2" borderId="48" xfId="2" applyFont="1" applyFill="1" applyBorder="1" applyAlignment="1">
      <alignment horizontal="left" vertical="center" wrapText="1"/>
    </xf>
    <xf numFmtId="0" fontId="1" fillId="0" borderId="0" xfId="0" applyFont="1" applyFill="1"/>
    <xf numFmtId="0" fontId="16" fillId="2" borderId="30" xfId="0" applyFont="1" applyFill="1" applyBorder="1" applyAlignment="1">
      <alignment wrapText="1"/>
    </xf>
    <xf numFmtId="0" fontId="1" fillId="0" borderId="31" xfId="0" applyFont="1" applyBorder="1"/>
    <xf numFmtId="0" fontId="3" fillId="0" borderId="31" xfId="0" applyFont="1" applyBorder="1"/>
    <xf numFmtId="0" fontId="3" fillId="2" borderId="31" xfId="0" applyFont="1" applyFill="1" applyBorder="1"/>
    <xf numFmtId="0" fontId="3" fillId="2" borderId="32" xfId="0" applyFont="1" applyFill="1" applyBorder="1"/>
    <xf numFmtId="0" fontId="3" fillId="0" borderId="30" xfId="0" applyFont="1" applyBorder="1"/>
    <xf numFmtId="0" fontId="1" fillId="0" borderId="32" xfId="0" applyFont="1" applyBorder="1"/>
    <xf numFmtId="0" fontId="3" fillId="2" borderId="42" xfId="0" applyFont="1" applyFill="1" applyBorder="1"/>
    <xf numFmtId="0" fontId="1" fillId="2" borderId="32" xfId="0" applyFont="1" applyFill="1" applyBorder="1"/>
    <xf numFmtId="0" fontId="1" fillId="0" borderId="30" xfId="0" applyFont="1" applyBorder="1"/>
    <xf numFmtId="0" fontId="1" fillId="0" borderId="35" xfId="0" applyFont="1" applyBorder="1"/>
    <xf numFmtId="0" fontId="1" fillId="2" borderId="30" xfId="0" applyFont="1" applyFill="1" applyBorder="1"/>
    <xf numFmtId="0" fontId="1" fillId="2" borderId="34" xfId="0" applyFont="1" applyFill="1" applyBorder="1"/>
    <xf numFmtId="0" fontId="1" fillId="2" borderId="31" xfId="0" applyFont="1" applyFill="1" applyBorder="1"/>
    <xf numFmtId="0" fontId="3" fillId="0" borderId="42" xfId="0" applyFont="1" applyBorder="1"/>
    <xf numFmtId="0" fontId="3" fillId="0" borderId="32" xfId="0" applyFont="1" applyBorder="1"/>
    <xf numFmtId="0" fontId="1" fillId="2" borderId="42" xfId="0" applyFont="1" applyFill="1" applyBorder="1"/>
    <xf numFmtId="0" fontId="1" fillId="0" borderId="65" xfId="0" applyFont="1" applyBorder="1"/>
    <xf numFmtId="0" fontId="1" fillId="0" borderId="0" xfId="0" applyFont="1" applyAlignment="1">
      <alignment horizontal="center"/>
    </xf>
    <xf numFmtId="4" fontId="1" fillId="0" borderId="0" xfId="0" applyNumberFormat="1" applyFont="1"/>
    <xf numFmtId="0" fontId="1" fillId="7" borderId="0" xfId="0" applyFont="1" applyFill="1"/>
    <xf numFmtId="0" fontId="5" fillId="0" borderId="0" xfId="0" applyFont="1" applyFill="1" applyAlignment="1">
      <alignment horizontal="center"/>
    </xf>
    <xf numFmtId="0" fontId="5" fillId="6" borderId="27" xfId="0" applyFont="1" applyFill="1" applyBorder="1"/>
    <xf numFmtId="0" fontId="5" fillId="13" borderId="81" xfId="0" applyFont="1" applyFill="1" applyBorder="1" applyAlignment="1">
      <alignment horizontal="center" vertical="center" wrapText="1"/>
    </xf>
    <xf numFmtId="0" fontId="24" fillId="6" borderId="44" xfId="2" applyFont="1" applyFill="1" applyBorder="1" applyAlignment="1">
      <alignment horizontal="right" vertical="center"/>
    </xf>
    <xf numFmtId="0" fontId="24" fillId="6" borderId="37" xfId="2" applyFont="1" applyFill="1" applyBorder="1" applyAlignment="1">
      <alignment horizontal="right" vertical="center"/>
    </xf>
    <xf numFmtId="0" fontId="5" fillId="13" borderId="44" xfId="0" applyFont="1" applyFill="1" applyBorder="1" applyAlignment="1">
      <alignment horizontal="center" vertical="center" wrapText="1"/>
    </xf>
    <xf numFmtId="0" fontId="5" fillId="2" borderId="48" xfId="0" applyFont="1" applyFill="1" applyBorder="1" applyAlignment="1">
      <alignment vertical="center" wrapText="1"/>
    </xf>
    <xf numFmtId="4" fontId="5" fillId="2" borderId="27" xfId="0" applyNumberFormat="1" applyFont="1" applyFill="1" applyBorder="1"/>
    <xf numFmtId="4" fontId="5" fillId="6" borderId="27" xfId="0" applyNumberFormat="1" applyFont="1" applyFill="1" applyBorder="1"/>
    <xf numFmtId="0" fontId="5" fillId="0" borderId="50" xfId="0" applyFont="1" applyBorder="1" applyAlignment="1">
      <alignment vertical="center" wrapText="1"/>
    </xf>
    <xf numFmtId="4" fontId="5" fillId="0" borderId="17" xfId="0" applyNumberFormat="1" applyFont="1" applyBorder="1"/>
    <xf numFmtId="4" fontId="5" fillId="6" borderId="17" xfId="0" applyNumberFormat="1" applyFont="1" applyFill="1" applyBorder="1"/>
    <xf numFmtId="4" fontId="5" fillId="0" borderId="17" xfId="0" applyNumberFormat="1" applyFont="1" applyFill="1" applyBorder="1"/>
    <xf numFmtId="4" fontId="5" fillId="2" borderId="17" xfId="0" applyNumberFormat="1" applyFont="1" applyFill="1" applyBorder="1"/>
    <xf numFmtId="0" fontId="24" fillId="0" borderId="54" xfId="2" applyFont="1" applyBorder="1" applyAlignment="1">
      <alignment horizontal="left" vertical="center" wrapText="1"/>
    </xf>
    <xf numFmtId="4" fontId="5" fillId="2" borderId="28" xfId="0" applyNumberFormat="1" applyFont="1" applyFill="1" applyBorder="1"/>
    <xf numFmtId="4" fontId="5" fillId="6" borderId="28" xfId="0" applyNumberFormat="1" applyFont="1" applyFill="1" applyBorder="1"/>
    <xf numFmtId="4" fontId="22" fillId="6" borderId="29" xfId="0" applyNumberFormat="1" applyFont="1" applyFill="1" applyBorder="1"/>
    <xf numFmtId="4" fontId="5" fillId="0" borderId="27" xfId="0" applyNumberFormat="1" applyFont="1" applyBorder="1" applyAlignment="1"/>
    <xf numFmtId="4" fontId="5" fillId="0" borderId="17" xfId="0" applyNumberFormat="1" applyFont="1" applyBorder="1" applyAlignment="1"/>
    <xf numFmtId="4" fontId="5" fillId="0" borderId="41" xfId="0" applyNumberFormat="1" applyFont="1" applyBorder="1" applyAlignment="1"/>
    <xf numFmtId="4" fontId="5" fillId="2" borderId="41" xfId="0" applyNumberFormat="1" applyFont="1" applyFill="1" applyBorder="1" applyAlignment="1"/>
    <xf numFmtId="4" fontId="5" fillId="0" borderId="27" xfId="0" applyNumberFormat="1" applyFont="1" applyBorder="1"/>
    <xf numFmtId="4" fontId="5" fillId="2" borderId="41" xfId="0" applyNumberFormat="1" applyFont="1" applyFill="1" applyBorder="1"/>
    <xf numFmtId="0" fontId="5" fillId="2" borderId="27" xfId="0" applyFont="1" applyFill="1" applyBorder="1"/>
    <xf numFmtId="0" fontId="5" fillId="2" borderId="17" xfId="0" applyFont="1" applyFill="1" applyBorder="1"/>
    <xf numFmtId="0" fontId="5" fillId="2" borderId="28" xfId="0" applyFont="1" applyFill="1" applyBorder="1"/>
    <xf numFmtId="4" fontId="5" fillId="6" borderId="30" xfId="0" applyNumberFormat="1" applyFont="1" applyFill="1" applyBorder="1"/>
    <xf numFmtId="4" fontId="5" fillId="6" borderId="32" xfId="0" applyNumberFormat="1" applyFont="1" applyFill="1" applyBorder="1"/>
    <xf numFmtId="4" fontId="22" fillId="6" borderId="38" xfId="0" applyNumberFormat="1" applyFont="1" applyFill="1" applyBorder="1"/>
    <xf numFmtId="43" fontId="5" fillId="0" borderId="27" xfId="5" applyFont="1" applyBorder="1"/>
    <xf numFmtId="43" fontId="5" fillId="0" borderId="17" xfId="5" applyFont="1" applyBorder="1"/>
    <xf numFmtId="0" fontId="23" fillId="0" borderId="101" xfId="2" applyFont="1" applyFill="1" applyBorder="1" applyAlignment="1">
      <alignment horizontal="left" vertical="center" wrapText="1"/>
    </xf>
    <xf numFmtId="0" fontId="5" fillId="0" borderId="101" xfId="0" applyFont="1" applyBorder="1" applyAlignment="1">
      <alignment horizontal="left" vertical="center" wrapText="1"/>
    </xf>
    <xf numFmtId="0" fontId="5" fillId="0" borderId="51" xfId="0" applyFont="1" applyBorder="1" applyAlignment="1">
      <alignment horizontal="left" vertical="center" wrapText="1"/>
    </xf>
    <xf numFmtId="43" fontId="5" fillId="0" borderId="28" xfId="5" applyFont="1" applyBorder="1"/>
    <xf numFmtId="0" fontId="5" fillId="0" borderId="17" xfId="0" applyFont="1" applyBorder="1"/>
    <xf numFmtId="4" fontId="22" fillId="6" borderId="34" xfId="0" applyNumberFormat="1" applyFont="1" applyFill="1" applyBorder="1"/>
    <xf numFmtId="4" fontId="22" fillId="6" borderId="28" xfId="0" applyNumberFormat="1" applyFont="1" applyFill="1" applyBorder="1"/>
    <xf numFmtId="4" fontId="22" fillId="6" borderId="33" xfId="0" applyNumberFormat="1" applyFont="1" applyFill="1" applyBorder="1"/>
    <xf numFmtId="0" fontId="23" fillId="2" borderId="101" xfId="2" applyFont="1" applyFill="1" applyBorder="1" applyAlignment="1">
      <alignment horizontal="left" vertical="center" wrapText="1"/>
    </xf>
    <xf numFmtId="0" fontId="5" fillId="0" borderId="60" xfId="0" applyFont="1" applyBorder="1" applyAlignment="1"/>
    <xf numFmtId="43" fontId="22" fillId="8" borderId="60" xfId="5" applyFont="1" applyFill="1" applyBorder="1" applyAlignment="1">
      <alignment horizontal="center"/>
    </xf>
    <xf numFmtId="0" fontId="22" fillId="0" borderId="60" xfId="0" applyFont="1" applyBorder="1" applyAlignment="1">
      <alignment horizontal="center"/>
    </xf>
    <xf numFmtId="43" fontId="22" fillId="13" borderId="60" xfId="5" applyFont="1" applyFill="1" applyBorder="1" applyAlignment="1">
      <alignment horizontal="center"/>
    </xf>
    <xf numFmtId="0" fontId="5" fillId="0" borderId="60" xfId="0" applyFont="1" applyBorder="1" applyAlignment="1">
      <alignment horizontal="center"/>
    </xf>
    <xf numFmtId="2" fontId="22" fillId="8" borderId="5" xfId="0" applyNumberFormat="1" applyFont="1" applyFill="1" applyBorder="1" applyAlignment="1">
      <alignment horizontal="center"/>
    </xf>
    <xf numFmtId="2" fontId="22" fillId="8" borderId="60" xfId="0" applyNumberFormat="1" applyFont="1" applyFill="1" applyBorder="1" applyAlignment="1">
      <alignment horizontal="center"/>
    </xf>
    <xf numFmtId="0" fontId="5" fillId="0" borderId="61" xfId="0" applyFont="1" applyBorder="1" applyAlignment="1"/>
    <xf numFmtId="4" fontId="22" fillId="6" borderId="62" xfId="0" applyNumberFormat="1" applyFont="1" applyFill="1" applyBorder="1"/>
    <xf numFmtId="0" fontId="5" fillId="2" borderId="27" xfId="0" applyFont="1" applyFill="1" applyBorder="1" applyAlignment="1">
      <alignment horizontal="center"/>
    </xf>
    <xf numFmtId="0" fontId="5" fillId="0" borderId="27" xfId="0" applyFont="1" applyBorder="1" applyAlignment="1"/>
    <xf numFmtId="0" fontId="5" fillId="2" borderId="28" xfId="0" applyFont="1" applyFill="1" applyBorder="1" applyAlignment="1"/>
    <xf numFmtId="0" fontId="5" fillId="2" borderId="28" xfId="0" applyFont="1" applyFill="1" applyBorder="1" applyAlignment="1">
      <alignment horizontal="center"/>
    </xf>
    <xf numFmtId="0" fontId="5" fillId="0" borderId="28" xfId="0" applyFont="1" applyBorder="1" applyAlignment="1"/>
    <xf numFmtId="0" fontId="5" fillId="2" borderId="63" xfId="0" applyFont="1" applyFill="1" applyBorder="1" applyAlignment="1"/>
    <xf numFmtId="43" fontId="22" fillId="8" borderId="57" xfId="5" applyFont="1" applyFill="1" applyBorder="1" applyAlignment="1">
      <alignment horizontal="center"/>
    </xf>
    <xf numFmtId="0" fontId="22" fillId="2" borderId="57" xfId="0" applyFont="1" applyFill="1" applyBorder="1" applyAlignment="1">
      <alignment horizontal="center"/>
    </xf>
    <xf numFmtId="43" fontId="22" fillId="13" borderId="82" xfId="5" applyFont="1" applyFill="1" applyBorder="1" applyAlignment="1">
      <alignment horizontal="center"/>
    </xf>
    <xf numFmtId="0" fontId="5" fillId="2" borderId="82" xfId="0" applyFont="1" applyFill="1" applyBorder="1" applyAlignment="1">
      <alignment horizontal="center"/>
    </xf>
    <xf numFmtId="0" fontId="22" fillId="2" borderId="82" xfId="0" applyFont="1" applyFill="1" applyBorder="1" applyAlignment="1">
      <alignment horizontal="center"/>
    </xf>
    <xf numFmtId="0" fontId="22" fillId="2" borderId="63" xfId="0" applyFont="1" applyFill="1" applyBorder="1" applyAlignment="1">
      <alignment horizontal="center"/>
    </xf>
    <xf numFmtId="2" fontId="22" fillId="8" borderId="64" xfId="0" applyNumberFormat="1" applyFont="1" applyFill="1" applyBorder="1" applyAlignment="1">
      <alignment horizontal="center"/>
    </xf>
    <xf numFmtId="0" fontId="5" fillId="0" borderId="57" xfId="0" applyFont="1" applyBorder="1" applyAlignment="1"/>
    <xf numFmtId="4" fontId="22" fillId="6" borderId="57" xfId="0" applyNumberFormat="1" applyFont="1" applyFill="1" applyBorder="1"/>
    <xf numFmtId="43" fontId="22" fillId="8" borderId="57" xfId="0" applyNumberFormat="1" applyFont="1" applyFill="1" applyBorder="1" applyAlignment="1">
      <alignment horizontal="center" vertical="center"/>
    </xf>
    <xf numFmtId="43" fontId="22" fillId="0" borderId="57" xfId="0" applyNumberFormat="1" applyFont="1" applyBorder="1" applyAlignment="1">
      <alignment horizontal="center" vertical="center"/>
    </xf>
    <xf numFmtId="0" fontId="22" fillId="0" borderId="57" xfId="0" applyFont="1" applyBorder="1" applyAlignment="1">
      <alignment horizontal="center" vertical="center"/>
    </xf>
    <xf numFmtId="43" fontId="22" fillId="13" borderId="57" xfId="0" applyNumberFormat="1" applyFont="1" applyFill="1" applyBorder="1" applyAlignment="1">
      <alignment horizontal="center" vertical="center"/>
    </xf>
    <xf numFmtId="43" fontId="22" fillId="12" borderId="57" xfId="0" applyNumberFormat="1" applyFont="1" applyFill="1" applyBorder="1" applyAlignment="1">
      <alignment horizontal="center" vertical="center"/>
    </xf>
    <xf numFmtId="43" fontId="22" fillId="8" borderId="5" xfId="0" applyNumberFormat="1" applyFont="1" applyFill="1" applyBorder="1" applyAlignment="1">
      <alignment horizontal="center" vertical="center"/>
    </xf>
    <xf numFmtId="43" fontId="22" fillId="0" borderId="82" xfId="0" applyNumberFormat="1" applyFont="1" applyBorder="1" applyAlignment="1">
      <alignment horizontal="center" vertical="center"/>
    </xf>
    <xf numFmtId="0" fontId="22" fillId="0" borderId="82" xfId="0" applyFont="1" applyBorder="1" applyAlignment="1">
      <alignment horizontal="center" vertical="center"/>
    </xf>
    <xf numFmtId="2" fontId="22" fillId="8" borderId="5" xfId="0" applyNumberFormat="1" applyFont="1" applyFill="1" applyBorder="1" applyAlignment="1">
      <alignment horizontal="center" vertical="center"/>
    </xf>
    <xf numFmtId="0" fontId="22" fillId="0" borderId="63" xfId="0" applyFont="1" applyBorder="1" applyAlignment="1">
      <alignment horizontal="center" vertical="center"/>
    </xf>
    <xf numFmtId="43" fontId="22" fillId="12" borderId="75" xfId="5" applyFont="1" applyFill="1" applyBorder="1"/>
    <xf numFmtId="2" fontId="5" fillId="0" borderId="0" xfId="0" applyNumberFormat="1" applyFont="1" applyAlignment="1">
      <alignment horizontal="center"/>
    </xf>
    <xf numFmtId="4" fontId="5" fillId="0" borderId="0" xfId="0" applyNumberFormat="1" applyFont="1"/>
    <xf numFmtId="4" fontId="5" fillId="0" borderId="0" xfId="0" applyNumberFormat="1" applyFont="1" applyAlignment="1">
      <alignment horizontal="center"/>
    </xf>
    <xf numFmtId="4" fontId="5" fillId="0" borderId="0" xfId="0" applyNumberFormat="1" applyFont="1" applyFill="1" applyAlignment="1">
      <alignment horizontal="center"/>
    </xf>
    <xf numFmtId="0" fontId="22" fillId="0" borderId="0" xfId="0" applyFont="1" applyBorder="1"/>
    <xf numFmtId="0" fontId="5" fillId="0" borderId="0" xfId="0" applyFont="1" applyBorder="1"/>
    <xf numFmtId="0" fontId="22" fillId="0" borderId="17" xfId="0" applyFont="1" applyBorder="1" applyAlignment="1">
      <alignment horizontal="center"/>
    </xf>
    <xf numFmtId="0" fontId="22" fillId="0" borderId="0" xfId="0" applyFont="1" applyBorder="1" applyAlignment="1">
      <alignment horizontal="center"/>
    </xf>
    <xf numFmtId="0" fontId="5" fillId="0" borderId="17" xfId="0" applyFont="1" applyBorder="1" applyAlignment="1">
      <alignment horizontal="center"/>
    </xf>
    <xf numFmtId="2" fontId="5" fillId="0" borderId="17" xfId="0" applyNumberFormat="1" applyFont="1" applyBorder="1" applyAlignment="1">
      <alignment horizontal="center"/>
    </xf>
    <xf numFmtId="43" fontId="5" fillId="0" borderId="17" xfId="0" applyNumberFormat="1" applyFont="1" applyBorder="1"/>
    <xf numFmtId="43" fontId="5" fillId="0" borderId="0" xfId="0" applyNumberFormat="1" applyFont="1" applyBorder="1"/>
    <xf numFmtId="0" fontId="30" fillId="7" borderId="0" xfId="0" applyFont="1" applyFill="1"/>
    <xf numFmtId="0" fontId="5" fillId="7" borderId="0" xfId="0" applyFont="1" applyFill="1"/>
    <xf numFmtId="0" fontId="30" fillId="12" borderId="0" xfId="0" applyFont="1" applyFill="1" applyAlignment="1">
      <alignment horizontal="left"/>
    </xf>
    <xf numFmtId="0" fontId="5" fillId="12" borderId="0" xfId="0" applyFont="1" applyFill="1" applyAlignment="1">
      <alignment horizontal="center"/>
    </xf>
    <xf numFmtId="43" fontId="5" fillId="0" borderId="17" xfId="0" applyNumberFormat="1" applyFont="1" applyBorder="1" applyAlignment="1">
      <alignment horizontal="center"/>
    </xf>
    <xf numFmtId="43" fontId="5" fillId="0" borderId="0" xfId="0" applyNumberFormat="1" applyFont="1" applyBorder="1" applyAlignment="1">
      <alignment horizontal="center"/>
    </xf>
    <xf numFmtId="0" fontId="22" fillId="0" borderId="17" xfId="0" applyFont="1" applyBorder="1"/>
    <xf numFmtId="2" fontId="22" fillId="0" borderId="17" xfId="0" applyNumberFormat="1" applyFont="1" applyBorder="1" applyAlignment="1">
      <alignment horizontal="center"/>
    </xf>
    <xf numFmtId="43" fontId="22" fillId="0" borderId="17" xfId="5" applyFont="1" applyBorder="1"/>
    <xf numFmtId="43" fontId="22" fillId="0" borderId="0" xfId="5" applyFont="1" applyBorder="1"/>
    <xf numFmtId="0" fontId="1" fillId="0" borderId="0" xfId="0" applyFont="1" applyAlignment="1">
      <alignment horizontal="justify"/>
    </xf>
    <xf numFmtId="0" fontId="3" fillId="0" borderId="5" xfId="0" applyFont="1" applyBorder="1" applyAlignment="1">
      <alignment horizontal="center" wrapText="1"/>
    </xf>
    <xf numFmtId="0" fontId="3" fillId="0" borderId="79" xfId="0" applyFont="1" applyBorder="1" applyAlignment="1">
      <alignment horizontal="center" vertical="top"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4" fontId="1" fillId="0" borderId="0" xfId="0" applyNumberFormat="1" applyFont="1" applyAlignment="1">
      <alignment horizontal="center" vertical="center"/>
    </xf>
    <xf numFmtId="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53" fillId="0" borderId="0" xfId="2" applyFont="1" applyFill="1" applyBorder="1" applyAlignment="1">
      <alignment horizontal="center" vertical="center" wrapText="1"/>
    </xf>
    <xf numFmtId="0" fontId="1" fillId="0" borderId="0" xfId="0" applyFont="1" applyBorder="1" applyAlignment="1">
      <alignment horizontal="center" vertical="center"/>
    </xf>
    <xf numFmtId="4" fontId="1" fillId="0" borderId="0" xfId="0" applyNumberFormat="1" applyFont="1" applyBorder="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alignment horizontal="center"/>
    </xf>
    <xf numFmtId="16" fontId="1" fillId="0" borderId="0" xfId="0" applyNumberFormat="1" applyFont="1"/>
    <xf numFmtId="4" fontId="3" fillId="0" borderId="0" xfId="0" applyNumberFormat="1" applyFont="1" applyAlignment="1">
      <alignment horizontal="center" vertical="center" wrapText="1"/>
    </xf>
    <xf numFmtId="4" fontId="3" fillId="0" borderId="0" xfId="0" applyNumberFormat="1" applyFont="1"/>
    <xf numFmtId="43" fontId="1" fillId="0" borderId="0" xfId="5" applyFont="1"/>
    <xf numFmtId="0" fontId="1" fillId="0" borderId="0" xfId="0" applyFont="1" applyAlignment="1">
      <alignment horizontal="left"/>
    </xf>
    <xf numFmtId="43" fontId="1" fillId="0" borderId="0" xfId="0" applyNumberFormat="1" applyFont="1"/>
    <xf numFmtId="43" fontId="3" fillId="0" borderId="0" xfId="0" applyNumberFormat="1" applyFont="1"/>
    <xf numFmtId="2" fontId="1" fillId="6" borderId="0" xfId="0" applyNumberFormat="1" applyFont="1" applyFill="1" applyAlignment="1">
      <alignment horizontal="center" vertical="center"/>
    </xf>
    <xf numFmtId="43" fontId="3" fillId="0" borderId="0" xfId="5" applyFont="1" applyAlignment="1">
      <alignment horizontal="center" vertical="center"/>
    </xf>
    <xf numFmtId="14" fontId="1" fillId="0" borderId="0" xfId="0" applyNumberFormat="1" applyFont="1"/>
    <xf numFmtId="0" fontId="56" fillId="4" borderId="0" xfId="0" applyFont="1" applyFill="1" applyAlignment="1">
      <alignment horizontal="center" vertical="center" wrapText="1"/>
    </xf>
    <xf numFmtId="0" fontId="1" fillId="5" borderId="0" xfId="0" applyFont="1" applyFill="1" applyAlignment="1">
      <alignment horizontal="center" vertical="center" wrapText="1"/>
    </xf>
    <xf numFmtId="0" fontId="1" fillId="5" borderId="0" xfId="0" applyFont="1" applyFill="1" applyAlignment="1">
      <alignment vertical="center" wrapText="1"/>
    </xf>
    <xf numFmtId="8" fontId="1" fillId="5" borderId="0" xfId="0" applyNumberFormat="1" applyFont="1" applyFill="1" applyAlignment="1">
      <alignment horizontal="center" vertical="center" wrapText="1"/>
    </xf>
    <xf numFmtId="0" fontId="1" fillId="0" borderId="0" xfId="0" applyFont="1" applyAlignment="1">
      <alignment vertical="center" wrapText="1"/>
    </xf>
    <xf numFmtId="8" fontId="1" fillId="0" borderId="0" xfId="0" applyNumberFormat="1" applyFont="1" applyAlignment="1">
      <alignment horizontal="center" vertical="center" wrapText="1"/>
    </xf>
    <xf numFmtId="0" fontId="53" fillId="5" borderId="0" xfId="0" applyFont="1" applyFill="1" applyAlignment="1">
      <alignment horizontal="center" vertical="center" wrapText="1"/>
    </xf>
    <xf numFmtId="0" fontId="53" fillId="5" borderId="0" xfId="0" applyFont="1" applyFill="1" applyAlignment="1">
      <alignment vertical="center" wrapText="1"/>
    </xf>
    <xf numFmtId="8" fontId="53" fillId="5" borderId="0" xfId="0" applyNumberFormat="1" applyFont="1" applyFill="1" applyAlignment="1">
      <alignment horizontal="center" vertical="center" wrapText="1"/>
    </xf>
    <xf numFmtId="0" fontId="53" fillId="0" borderId="0" xfId="0" applyFont="1" applyAlignment="1">
      <alignment horizontal="center" vertical="center" wrapText="1"/>
    </xf>
    <xf numFmtId="0" fontId="53" fillId="0" borderId="0" xfId="0" applyFont="1" applyAlignment="1">
      <alignment vertical="center" wrapText="1"/>
    </xf>
    <xf numFmtId="8" fontId="53" fillId="0" borderId="0" xfId="0" applyNumberFormat="1" applyFont="1" applyAlignment="1">
      <alignment horizontal="center" vertical="center" wrapText="1"/>
    </xf>
    <xf numFmtId="0" fontId="1" fillId="0" borderId="17" xfId="0" applyFont="1" applyBorder="1" applyAlignment="1">
      <alignment horizontal="left" vertical="top" wrapText="1"/>
    </xf>
    <xf numFmtId="0" fontId="1" fillId="0" borderId="17" xfId="0" applyFont="1" applyBorder="1" applyAlignment="1"/>
    <xf numFmtId="0" fontId="3" fillId="2" borderId="17" xfId="0" applyFont="1" applyFill="1" applyBorder="1" applyAlignment="1">
      <alignment wrapText="1"/>
    </xf>
    <xf numFmtId="0" fontId="1" fillId="0" borderId="17" xfId="0" applyFont="1" applyBorder="1" applyAlignment="1">
      <alignment wrapText="1"/>
    </xf>
    <xf numFmtId="0" fontId="3" fillId="0" borderId="17" xfId="0" applyFont="1" applyBorder="1" applyAlignment="1">
      <alignment horizontal="left" vertical="center"/>
    </xf>
    <xf numFmtId="0" fontId="3" fillId="0" borderId="17" xfId="0" applyFont="1" applyBorder="1" applyAlignment="1">
      <alignment horizontal="left"/>
    </xf>
    <xf numFmtId="0" fontId="3" fillId="2" borderId="17" xfId="0" applyFont="1" applyFill="1" applyBorder="1" applyAlignment="1"/>
    <xf numFmtId="0" fontId="16" fillId="0" borderId="17" xfId="0" applyFont="1" applyBorder="1" applyAlignment="1"/>
    <xf numFmtId="0" fontId="1" fillId="0" borderId="17" xfId="0" applyFont="1" applyBorder="1"/>
    <xf numFmtId="0" fontId="1" fillId="0" borderId="17" xfId="0" applyFont="1" applyBorder="1" applyAlignment="1">
      <alignment horizontal="left"/>
    </xf>
    <xf numFmtId="0" fontId="1" fillId="0" borderId="17" xfId="0" applyFont="1" applyBorder="1" applyAlignment="1">
      <alignment horizontal="left" vertical="center"/>
    </xf>
    <xf numFmtId="0" fontId="3" fillId="2" borderId="17" xfId="0" applyFont="1" applyFill="1" applyBorder="1" applyAlignment="1">
      <alignment horizontal="left" wrapText="1"/>
    </xf>
    <xf numFmtId="0" fontId="1" fillId="0" borderId="17" xfId="0" applyFont="1" applyFill="1" applyBorder="1" applyAlignment="1">
      <alignment horizontal="left"/>
    </xf>
    <xf numFmtId="0" fontId="3" fillId="2" borderId="17" xfId="0" applyFont="1" applyFill="1" applyBorder="1" applyAlignment="1">
      <alignment horizontal="left" vertical="top" wrapText="1"/>
    </xf>
    <xf numFmtId="0" fontId="3" fillId="0" borderId="17" xfId="0" applyFont="1" applyBorder="1" applyAlignment="1">
      <alignment horizontal="left" vertical="top" wrapText="1"/>
    </xf>
    <xf numFmtId="0" fontId="1" fillId="0" borderId="17" xfId="0" applyFont="1" applyBorder="1" applyAlignment="1">
      <alignment horizontal="left" vertical="center" wrapText="1"/>
    </xf>
    <xf numFmtId="0" fontId="1" fillId="0" borderId="17" xfId="0" applyFont="1" applyBorder="1" applyAlignment="1">
      <alignment horizontal="left" wrapText="1"/>
    </xf>
    <xf numFmtId="0" fontId="45" fillId="0" borderId="17" xfId="0" applyFont="1" applyBorder="1" applyAlignment="1">
      <alignment horizontal="center"/>
    </xf>
    <xf numFmtId="0" fontId="2" fillId="0" borderId="17" xfId="0" applyFont="1" applyBorder="1" applyAlignment="1">
      <alignment horizontal="center"/>
    </xf>
    <xf numFmtId="0" fontId="46" fillId="0" borderId="17" xfId="0" applyFont="1" applyBorder="1" applyAlignment="1">
      <alignment horizontal="center"/>
    </xf>
    <xf numFmtId="0" fontId="48" fillId="0" borderId="17" xfId="0" applyFont="1" applyBorder="1" applyAlignment="1">
      <alignment horizontal="left"/>
    </xf>
    <xf numFmtId="0" fontId="47" fillId="0" borderId="17" xfId="0" applyFont="1" applyBorder="1"/>
    <xf numFmtId="0" fontId="15" fillId="0" borderId="17" xfId="0" applyFont="1" applyBorder="1"/>
    <xf numFmtId="0" fontId="9" fillId="0" borderId="17" xfId="0" applyFont="1" applyBorder="1"/>
    <xf numFmtId="0" fontId="17" fillId="0" borderId="17" xfId="0" applyFont="1" applyBorder="1" applyAlignment="1">
      <alignment horizontal="center" vertical="center" wrapText="1"/>
    </xf>
    <xf numFmtId="0" fontId="18" fillId="0" borderId="17" xfId="0" applyFont="1" applyBorder="1" applyAlignment="1">
      <alignment horizontal="left" vertical="top" wrapText="1"/>
    </xf>
    <xf numFmtId="0" fontId="18" fillId="0" borderId="41" xfId="0" applyFont="1" applyBorder="1" applyAlignment="1">
      <alignment horizontal="left" vertical="top" wrapText="1"/>
    </xf>
    <xf numFmtId="0" fontId="16" fillId="0" borderId="17" xfId="0" applyFont="1" applyBorder="1"/>
    <xf numFmtId="0" fontId="16" fillId="0" borderId="17" xfId="0" applyFont="1" applyBorder="1" applyAlignment="1">
      <alignment wrapText="1"/>
    </xf>
    <xf numFmtId="0" fontId="2" fillId="0" borderId="0" xfId="0" applyFont="1" applyAlignment="1">
      <alignment horizontal="center"/>
    </xf>
    <xf numFmtId="0" fontId="58" fillId="0" borderId="0" xfId="0" applyFont="1" applyAlignment="1">
      <alignment horizontal="center"/>
    </xf>
    <xf numFmtId="0" fontId="59" fillId="0" borderId="0" xfId="0" applyFont="1" applyAlignment="1">
      <alignment horizontal="center"/>
    </xf>
    <xf numFmtId="0" fontId="60" fillId="0" borderId="0" xfId="0" applyFont="1" applyAlignment="1">
      <alignment horizontal="center"/>
    </xf>
    <xf numFmtId="0" fontId="61" fillId="0" borderId="0" xfId="0" applyFont="1" applyAlignment="1">
      <alignment horizontal="right"/>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58" fillId="0" borderId="0" xfId="0" applyFont="1" applyAlignment="1">
      <alignment horizontal="right"/>
    </xf>
    <xf numFmtId="0" fontId="60" fillId="0" borderId="0" xfId="0" applyFont="1" applyAlignment="1">
      <alignment horizontal="right"/>
    </xf>
    <xf numFmtId="0" fontId="0" fillId="0" borderId="0" xfId="0" applyAlignment="1">
      <alignment horizontal="right"/>
    </xf>
    <xf numFmtId="0" fontId="2" fillId="0" borderId="0" xfId="0" applyFont="1" applyAlignment="1">
      <alignment horizontal="right"/>
    </xf>
    <xf numFmtId="0" fontId="5" fillId="0" borderId="0" xfId="0" applyFont="1" applyAlignment="1">
      <alignment horizontal="right"/>
    </xf>
    <xf numFmtId="0" fontId="59" fillId="0" borderId="0" xfId="0" applyFont="1" applyAlignment="1"/>
    <xf numFmtId="0" fontId="5" fillId="0" borderId="0" xfId="0" applyFont="1" applyAlignment="1"/>
    <xf numFmtId="0" fontId="0" fillId="0" borderId="0" xfId="0" applyAlignment="1">
      <alignment horizontal="left" indent="10"/>
    </xf>
    <xf numFmtId="0" fontId="0" fillId="0" borderId="0" xfId="0" applyAlignment="1">
      <alignment wrapText="1"/>
    </xf>
    <xf numFmtId="0" fontId="1" fillId="0" borderId="0" xfId="0" applyFont="1" applyAlignment="1">
      <alignment wrapText="1"/>
    </xf>
    <xf numFmtId="0" fontId="1" fillId="0" borderId="0" xfId="0" applyFont="1" applyAlignment="1">
      <alignment wrapText="1"/>
    </xf>
    <xf numFmtId="0" fontId="3" fillId="0" borderId="0" xfId="0" applyFont="1" applyAlignment="1">
      <alignment horizontal="left" wrapText="1" indent="1"/>
    </xf>
    <xf numFmtId="0" fontId="62" fillId="0" borderId="0" xfId="0" applyFont="1" applyAlignment="1">
      <alignment horizontal="center" vertical="center" readingOrder="1"/>
    </xf>
    <xf numFmtId="0" fontId="64" fillId="0" borderId="0" xfId="0" applyFont="1" applyAlignment="1">
      <alignment horizontal="center" vertical="center" readingOrder="1"/>
    </xf>
    <xf numFmtId="0" fontId="66" fillId="0" borderId="0" xfId="0" applyFont="1" applyAlignment="1">
      <alignment horizontal="center" vertical="center" readingOrder="1"/>
    </xf>
    <xf numFmtId="0" fontId="62" fillId="0" borderId="0" xfId="0" applyFont="1" applyAlignment="1">
      <alignment horizontal="right" vertical="center"/>
    </xf>
    <xf numFmtId="0" fontId="64" fillId="0" borderId="0" xfId="0" applyFont="1" applyAlignment="1">
      <alignment horizontal="right" vertical="center"/>
    </xf>
    <xf numFmtId="0" fontId="66" fillId="0" borderId="0" xfId="0" applyFont="1" applyAlignment="1">
      <alignment horizontal="right" vertical="center"/>
    </xf>
    <xf numFmtId="0" fontId="1" fillId="0" borderId="0" xfId="4" applyAlignment="1">
      <alignment horizontal="right"/>
    </xf>
    <xf numFmtId="0" fontId="7" fillId="0" borderId="0" xfId="0" applyFont="1" applyAlignment="1">
      <alignment horizontal="center" vertical="center" wrapText="1"/>
    </xf>
    <xf numFmtId="0" fontId="0" fillId="0" borderId="0" xfId="0" applyAlignment="1">
      <alignment horizontal="center" vertical="center" wrapText="1"/>
    </xf>
    <xf numFmtId="0" fontId="3" fillId="0" borderId="76" xfId="0" applyFont="1" applyBorder="1" applyAlignment="1">
      <alignment wrapText="1"/>
    </xf>
    <xf numFmtId="0" fontId="9" fillId="0" borderId="77" xfId="0" applyFont="1" applyBorder="1" applyAlignment="1">
      <alignment wrapText="1"/>
    </xf>
    <xf numFmtId="0" fontId="44" fillId="0" borderId="77" xfId="0" applyFont="1" applyBorder="1" applyAlignment="1">
      <alignment wrapText="1"/>
    </xf>
    <xf numFmtId="0" fontId="9" fillId="0" borderId="78" xfId="0" applyFont="1" applyBorder="1" applyAlignment="1">
      <alignment wrapText="1"/>
    </xf>
    <xf numFmtId="0" fontId="7" fillId="0" borderId="0" xfId="0" applyFont="1" applyAlignment="1">
      <alignment horizontal="center" wrapText="1"/>
    </xf>
    <xf numFmtId="0" fontId="0" fillId="0" borderId="0" xfId="0" applyAlignment="1">
      <alignment wrapText="1"/>
    </xf>
    <xf numFmtId="0" fontId="3" fillId="0" borderId="0" xfId="0" applyFont="1" applyAlignment="1">
      <alignment horizontal="center" wrapText="1"/>
    </xf>
    <xf numFmtId="0" fontId="9" fillId="0" borderId="0" xfId="0" applyFont="1" applyAlignment="1">
      <alignment horizontal="center" wrapText="1"/>
    </xf>
    <xf numFmtId="4" fontId="4" fillId="3" borderId="49" xfId="0" applyNumberFormat="1" applyFont="1" applyFill="1" applyBorder="1" applyAlignment="1">
      <alignment horizontal="center" wrapText="1"/>
    </xf>
    <xf numFmtId="4" fontId="4" fillId="3" borderId="95" xfId="0" applyNumberFormat="1" applyFont="1" applyFill="1" applyBorder="1" applyAlignment="1">
      <alignment horizontal="center" wrapText="1"/>
    </xf>
    <xf numFmtId="0" fontId="4" fillId="3" borderId="23" xfId="0" applyFont="1" applyFill="1" applyBorder="1" applyAlignment="1">
      <alignment horizontal="left" wrapText="1"/>
    </xf>
    <xf numFmtId="0" fontId="4" fillId="3" borderId="17" xfId="0" applyFont="1" applyFill="1" applyBorder="1" applyAlignment="1">
      <alignment horizontal="left" wrapText="1"/>
    </xf>
    <xf numFmtId="0" fontId="3" fillId="0" borderId="0" xfId="0" applyFont="1" applyAlignment="1">
      <alignment horizontal="justify" wrapText="1"/>
    </xf>
    <xf numFmtId="0" fontId="9" fillId="0" borderId="0" xfId="0" applyFont="1" applyAlignment="1">
      <alignment wrapText="1"/>
    </xf>
    <xf numFmtId="0" fontId="3" fillId="0" borderId="76" xfId="0" applyFont="1" applyBorder="1" applyAlignment="1">
      <alignment vertical="center" wrapText="1"/>
    </xf>
    <xf numFmtId="0" fontId="9" fillId="0" borderId="77" xfId="0" applyFont="1" applyBorder="1" applyAlignment="1">
      <alignment vertical="center" wrapText="1"/>
    </xf>
    <xf numFmtId="0" fontId="3" fillId="0" borderId="19" xfId="0" applyFont="1" applyBorder="1" applyAlignment="1">
      <alignment horizontal="center" wrapText="1"/>
    </xf>
    <xf numFmtId="0" fontId="9" fillId="0" borderId="2" xfId="0" applyFont="1" applyBorder="1" applyAlignment="1">
      <alignment horizontal="center" wrapText="1"/>
    </xf>
    <xf numFmtId="4" fontId="4" fillId="3" borderId="17" xfId="0" applyNumberFormat="1" applyFont="1" applyFill="1" applyBorder="1" applyAlignment="1">
      <alignment horizontal="center" wrapText="1"/>
    </xf>
    <xf numFmtId="4" fontId="4" fillId="3" borderId="3" xfId="0" applyNumberFormat="1" applyFont="1" applyFill="1" applyBorder="1" applyAlignment="1">
      <alignment horizontal="center" wrapText="1"/>
    </xf>
    <xf numFmtId="0" fontId="3" fillId="0" borderId="93" xfId="0" applyFont="1" applyBorder="1" applyAlignment="1">
      <alignment vertical="center" wrapText="1"/>
    </xf>
    <xf numFmtId="0" fontId="3" fillId="0" borderId="85" xfId="0" applyFont="1" applyBorder="1" applyAlignment="1">
      <alignment vertical="center" wrapText="1"/>
    </xf>
    <xf numFmtId="0" fontId="3" fillId="0" borderId="79" xfId="0" applyFont="1" applyBorder="1" applyAlignment="1">
      <alignment vertical="center" wrapText="1"/>
    </xf>
    <xf numFmtId="0" fontId="3" fillId="0" borderId="14" xfId="0" applyFont="1" applyBorder="1" applyAlignment="1">
      <alignment horizontal="center" wrapText="1"/>
    </xf>
    <xf numFmtId="0" fontId="3" fillId="0" borderId="0" xfId="0" applyFont="1" applyBorder="1" applyAlignment="1">
      <alignment horizontal="left" wrapText="1"/>
    </xf>
    <xf numFmtId="0" fontId="9" fillId="0" borderId="0" xfId="0" applyFont="1" applyBorder="1" applyAlignment="1">
      <alignment horizontal="left" wrapText="1"/>
    </xf>
    <xf numFmtId="0" fontId="3" fillId="0" borderId="59" xfId="0" applyFont="1" applyBorder="1" applyAlignment="1">
      <alignment wrapText="1"/>
    </xf>
    <xf numFmtId="0" fontId="3" fillId="0" borderId="22" xfId="0" applyFont="1" applyBorder="1" applyAlignment="1">
      <alignment wrapText="1"/>
    </xf>
    <xf numFmtId="0" fontId="1" fillId="3" borderId="23" xfId="0" applyFont="1" applyFill="1" applyBorder="1" applyAlignment="1">
      <alignment horizontal="left" wrapText="1"/>
    </xf>
    <xf numFmtId="0" fontId="1" fillId="3" borderId="17" xfId="0" applyFont="1" applyFill="1" applyBorder="1" applyAlignment="1">
      <alignment horizontal="left" wrapText="1"/>
    </xf>
    <xf numFmtId="4" fontId="1" fillId="3" borderId="49" xfId="0" applyNumberFormat="1" applyFont="1" applyFill="1" applyBorder="1" applyAlignment="1">
      <alignment horizontal="center" wrapText="1"/>
    </xf>
    <xf numFmtId="4" fontId="1" fillId="3" borderId="95" xfId="0" applyNumberFormat="1" applyFont="1" applyFill="1" applyBorder="1" applyAlignment="1">
      <alignment horizontal="center" wrapText="1"/>
    </xf>
    <xf numFmtId="0" fontId="1" fillId="3" borderId="97" xfId="0" applyFont="1" applyFill="1" applyBorder="1" applyAlignment="1">
      <alignment horizontal="left" wrapText="1"/>
    </xf>
    <xf numFmtId="0" fontId="1" fillId="3" borderId="50" xfId="0" applyFont="1" applyFill="1" applyBorder="1" applyAlignment="1">
      <alignment horizontal="left" wrapText="1"/>
    </xf>
    <xf numFmtId="2" fontId="3" fillId="3" borderId="22" xfId="0" applyNumberFormat="1" applyFont="1" applyFill="1" applyBorder="1" applyAlignment="1">
      <alignment horizontal="center" wrapText="1"/>
    </xf>
    <xf numFmtId="2" fontId="3" fillId="3" borderId="4" xfId="0" applyNumberFormat="1" applyFont="1" applyFill="1" applyBorder="1" applyAlignment="1">
      <alignment horizontal="center" wrapText="1"/>
    </xf>
    <xf numFmtId="4" fontId="1" fillId="3" borderId="17" xfId="0" applyNumberFormat="1" applyFont="1" applyFill="1" applyBorder="1" applyAlignment="1">
      <alignment horizontal="center" wrapText="1"/>
    </xf>
    <xf numFmtId="4" fontId="1" fillId="3" borderId="3" xfId="0" applyNumberFormat="1" applyFont="1" applyFill="1" applyBorder="1" applyAlignment="1">
      <alignment horizontal="center" wrapText="1"/>
    </xf>
    <xf numFmtId="0" fontId="3" fillId="0" borderId="84" xfId="0" applyFont="1" applyBorder="1" applyAlignment="1">
      <alignment horizontal="center" wrapText="1"/>
    </xf>
    <xf numFmtId="0" fontId="0" fillId="0" borderId="85" xfId="0" applyBorder="1" applyAlignment="1">
      <alignment horizontal="center" wrapText="1"/>
    </xf>
    <xf numFmtId="0" fontId="0" fillId="0" borderId="79" xfId="0" applyBorder="1" applyAlignment="1">
      <alignment horizontal="center" wrapText="1"/>
    </xf>
    <xf numFmtId="0" fontId="1" fillId="0" borderId="0" xfId="0" applyFont="1" applyAlignment="1">
      <alignment wrapText="1"/>
    </xf>
    <xf numFmtId="0" fontId="20"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92" xfId="0" applyFont="1" applyBorder="1" applyAlignment="1">
      <alignment horizontal="left" vertical="top" wrapText="1"/>
    </xf>
    <xf numFmtId="0" fontId="4" fillId="0" borderId="18" xfId="0" applyFont="1" applyBorder="1" applyAlignment="1">
      <alignment horizontal="left" vertical="top" wrapText="1"/>
    </xf>
    <xf numFmtId="0" fontId="4" fillId="0" borderId="0" xfId="0" applyFont="1" applyBorder="1" applyAlignment="1">
      <alignment horizontal="left" vertical="top" wrapText="1"/>
    </xf>
    <xf numFmtId="0" fontId="4" fillId="0" borderId="53" xfId="0" applyFont="1" applyBorder="1" applyAlignment="1">
      <alignment horizontal="left" vertical="top" wrapText="1"/>
    </xf>
    <xf numFmtId="0" fontId="4" fillId="0" borderId="94" xfId="0" applyFont="1" applyBorder="1" applyAlignment="1">
      <alignment horizontal="left" vertical="top" wrapText="1"/>
    </xf>
    <xf numFmtId="0" fontId="4" fillId="0" borderId="86" xfId="0" applyFont="1" applyBorder="1" applyAlignment="1">
      <alignment horizontal="left" vertical="top" wrapText="1"/>
    </xf>
    <xf numFmtId="0" fontId="4" fillId="0" borderId="13" xfId="0" applyFont="1" applyBorder="1" applyAlignment="1">
      <alignment horizontal="left" vertical="top" wrapText="1"/>
    </xf>
    <xf numFmtId="0" fontId="1" fillId="0" borderId="17" xfId="0" applyFont="1" applyBorder="1" applyAlignment="1">
      <alignment horizontal="left" vertical="top" wrapText="1"/>
    </xf>
    <xf numFmtId="0" fontId="1" fillId="0" borderId="17" xfId="0" applyFont="1" applyBorder="1" applyAlignment="1">
      <alignment horizontal="left"/>
    </xf>
    <xf numFmtId="0" fontId="3" fillId="2" borderId="17" xfId="0" applyFont="1" applyFill="1" applyBorder="1" applyAlignment="1">
      <alignment horizontal="left" vertical="center" wrapText="1"/>
    </xf>
    <xf numFmtId="0" fontId="1" fillId="0" borderId="17" xfId="0" applyFont="1" applyBorder="1" applyAlignment="1">
      <alignment horizontal="left" vertical="center" wrapText="1"/>
    </xf>
    <xf numFmtId="0" fontId="4" fillId="0" borderId="17" xfId="0" applyFont="1" applyBorder="1" applyAlignment="1">
      <alignment horizontal="center" vertical="center" wrapText="1"/>
    </xf>
    <xf numFmtId="0" fontId="3" fillId="0" borderId="17" xfId="0" applyFont="1" applyBorder="1" applyAlignment="1">
      <alignment horizontal="left" vertical="top" wrapText="1"/>
    </xf>
    <xf numFmtId="0" fontId="0" fillId="0" borderId="17" xfId="0" applyBorder="1" applyAlignment="1">
      <alignment horizontal="center" vertical="center" wrapText="1"/>
    </xf>
    <xf numFmtId="0" fontId="1" fillId="0" borderId="17" xfId="0" applyFont="1" applyFill="1" applyBorder="1" applyAlignment="1">
      <alignment horizontal="left" vertical="top" wrapText="1"/>
    </xf>
    <xf numFmtId="0" fontId="3" fillId="6" borderId="17" xfId="0" applyFont="1" applyFill="1" applyBorder="1" applyAlignment="1">
      <alignment horizontal="left" vertical="top" wrapText="1"/>
    </xf>
    <xf numFmtId="2" fontId="3" fillId="2" borderId="17" xfId="0" applyNumberFormat="1" applyFont="1" applyFill="1" applyBorder="1" applyAlignment="1">
      <alignment horizontal="left" vertical="top" wrapText="1"/>
    </xf>
    <xf numFmtId="2" fontId="3" fillId="0" borderId="17" xfId="0" applyNumberFormat="1" applyFont="1" applyBorder="1" applyAlignment="1">
      <alignment horizontal="left" vertical="top" wrapText="1"/>
    </xf>
    <xf numFmtId="0" fontId="3" fillId="0" borderId="17" xfId="0" applyFont="1" applyBorder="1" applyAlignment="1">
      <alignment horizontal="left" vertical="center" wrapText="1"/>
    </xf>
    <xf numFmtId="0" fontId="3" fillId="2" borderId="17" xfId="0" applyFont="1" applyFill="1" applyBorder="1" applyAlignment="1">
      <alignment wrapText="1"/>
    </xf>
    <xf numFmtId="0" fontId="1" fillId="0" borderId="17" xfId="0" applyFont="1" applyBorder="1" applyAlignment="1">
      <alignment wrapText="1"/>
    </xf>
    <xf numFmtId="0" fontId="1" fillId="0" borderId="17" xfId="0" applyFont="1" applyBorder="1" applyAlignment="1"/>
    <xf numFmtId="0" fontId="3" fillId="0" borderId="17" xfId="0" applyFont="1" applyBorder="1" applyAlignment="1">
      <alignment horizontal="left"/>
    </xf>
    <xf numFmtId="0" fontId="1" fillId="0" borderId="17" xfId="0" applyFont="1" applyBorder="1" applyAlignment="1">
      <alignment horizontal="left" vertical="center"/>
    </xf>
    <xf numFmtId="2" fontId="1" fillId="6" borderId="17" xfId="0" applyNumberFormat="1" applyFont="1" applyFill="1" applyBorder="1" applyAlignment="1">
      <alignment horizontal="center"/>
    </xf>
    <xf numFmtId="2" fontId="1" fillId="6" borderId="17" xfId="0" applyNumberFormat="1" applyFont="1" applyFill="1" applyBorder="1" applyAlignment="1">
      <alignment horizontal="left" vertical="center"/>
    </xf>
    <xf numFmtId="0" fontId="3" fillId="0" borderId="17" xfId="0" applyFont="1" applyBorder="1" applyAlignment="1">
      <alignment horizontal="left" vertical="center"/>
    </xf>
    <xf numFmtId="2" fontId="1" fillId="6" borderId="17" xfId="0" applyNumberFormat="1" applyFont="1" applyFill="1" applyBorder="1" applyAlignment="1">
      <alignment horizontal="left"/>
    </xf>
    <xf numFmtId="0" fontId="3" fillId="2" borderId="17" xfId="0" applyFont="1" applyFill="1" applyBorder="1" applyAlignment="1">
      <alignment horizontal="left" vertical="top" wrapText="1"/>
    </xf>
    <xf numFmtId="0" fontId="1" fillId="0" borderId="17" xfId="0" applyFont="1" applyBorder="1" applyAlignment="1">
      <alignment horizontal="left" wrapText="1"/>
    </xf>
    <xf numFmtId="0" fontId="3" fillId="2" borderId="17" xfId="0" applyFont="1" applyFill="1" applyBorder="1" applyAlignment="1">
      <alignment horizontal="left" wrapText="1"/>
    </xf>
    <xf numFmtId="2" fontId="1" fillId="0" borderId="17" xfId="0" applyNumberFormat="1" applyFont="1" applyBorder="1" applyAlignment="1">
      <alignment horizontal="left"/>
    </xf>
    <xf numFmtId="0" fontId="2" fillId="0" borderId="0" xfId="0" applyFont="1" applyAlignment="1">
      <alignment horizontal="center" wrapText="1"/>
    </xf>
    <xf numFmtId="0" fontId="3" fillId="0" borderId="0" xfId="0" applyFont="1" applyAlignment="1">
      <alignment horizontal="left" wrapText="1" indent="1"/>
    </xf>
    <xf numFmtId="0" fontId="4" fillId="0" borderId="0" xfId="0" applyFont="1" applyAlignment="1">
      <alignment wrapText="1"/>
    </xf>
    <xf numFmtId="0" fontId="4" fillId="0" borderId="20" xfId="0" applyFont="1" applyBorder="1" applyAlignment="1">
      <alignment vertical="top" wrapText="1"/>
    </xf>
    <xf numFmtId="0" fontId="4" fillId="0" borderId="21" xfId="0" applyFont="1" applyBorder="1" applyAlignment="1">
      <alignment wrapText="1"/>
    </xf>
    <xf numFmtId="0" fontId="4" fillId="0" borderId="92" xfId="0" applyFont="1" applyBorder="1" applyAlignment="1">
      <alignment wrapText="1"/>
    </xf>
    <xf numFmtId="0" fontId="3" fillId="0" borderId="18" xfId="0" applyFont="1" applyBorder="1" applyAlignment="1">
      <alignment vertical="top" wrapText="1"/>
    </xf>
    <xf numFmtId="0" fontId="4" fillId="0" borderId="0" xfId="0" applyFont="1" applyBorder="1" applyAlignment="1">
      <alignment wrapText="1"/>
    </xf>
    <xf numFmtId="0" fontId="4" fillId="0" borderId="53" xfId="0" applyFont="1" applyBorder="1" applyAlignment="1">
      <alignment wrapText="1"/>
    </xf>
    <xf numFmtId="0" fontId="3" fillId="0" borderId="94" xfId="0" applyFont="1" applyBorder="1" applyAlignment="1">
      <alignment vertical="top" wrapText="1"/>
    </xf>
    <xf numFmtId="0" fontId="4" fillId="0" borderId="86" xfId="0" applyFont="1" applyBorder="1" applyAlignment="1">
      <alignment wrapText="1"/>
    </xf>
    <xf numFmtId="0" fontId="4" fillId="0" borderId="13" xfId="0" applyFont="1" applyBorder="1" applyAlignment="1">
      <alignment wrapText="1"/>
    </xf>
    <xf numFmtId="0" fontId="4" fillId="0" borderId="96" xfId="0" applyFont="1" applyBorder="1" applyAlignment="1">
      <alignment horizontal="left" wrapText="1"/>
    </xf>
    <xf numFmtId="0" fontId="4" fillId="0" borderId="69" xfId="0" applyFont="1" applyBorder="1" applyAlignment="1">
      <alignment horizontal="left" wrapText="1"/>
    </xf>
    <xf numFmtId="0" fontId="4" fillId="0" borderId="16" xfId="0" applyFont="1" applyBorder="1" applyAlignment="1">
      <alignment horizontal="left" wrapText="1"/>
    </xf>
    <xf numFmtId="0" fontId="4" fillId="0" borderId="97" xfId="0" applyFont="1" applyBorder="1" applyAlignment="1">
      <alignment horizontal="left" wrapText="1"/>
    </xf>
    <xf numFmtId="0" fontId="4" fillId="0" borderId="81" xfId="0" applyFont="1" applyBorder="1" applyAlignment="1">
      <alignment horizontal="left" wrapText="1"/>
    </xf>
    <xf numFmtId="0" fontId="4" fillId="0" borderId="95" xfId="0" applyFont="1" applyBorder="1" applyAlignment="1">
      <alignment horizontal="left" wrapText="1"/>
    </xf>
    <xf numFmtId="0" fontId="4" fillId="0" borderId="98" xfId="0" applyFont="1" applyBorder="1" applyAlignment="1">
      <alignment horizontal="left" wrapText="1"/>
    </xf>
    <xf numFmtId="0" fontId="4" fillId="0" borderId="99" xfId="0" applyFont="1" applyBorder="1" applyAlignment="1">
      <alignment horizontal="left" wrapText="1"/>
    </xf>
    <xf numFmtId="0" fontId="4" fillId="0" borderId="100" xfId="0" applyFont="1" applyBorder="1" applyAlignment="1">
      <alignment horizontal="left" wrapText="1"/>
    </xf>
    <xf numFmtId="0" fontId="3" fillId="0" borderId="0" xfId="0" applyFont="1" applyBorder="1" applyAlignment="1">
      <alignment horizontal="left" vertical="center" wrapText="1"/>
    </xf>
    <xf numFmtId="0" fontId="0" fillId="0" borderId="0" xfId="0" applyBorder="1" applyAlignment="1">
      <alignment horizontal="left" vertical="center"/>
    </xf>
    <xf numFmtId="0" fontId="3" fillId="0" borderId="98" xfId="0" applyFont="1" applyBorder="1" applyAlignment="1">
      <alignment horizontal="center" wrapText="1"/>
    </xf>
    <xf numFmtId="0" fontId="0" fillId="0" borderId="99" xfId="0" applyBorder="1" applyAlignment="1">
      <alignment horizontal="center" wrapText="1"/>
    </xf>
    <xf numFmtId="0" fontId="0" fillId="0" borderId="23" xfId="0" applyBorder="1" applyAlignment="1">
      <alignment wrapText="1"/>
    </xf>
    <xf numFmtId="0" fontId="0" fillId="0" borderId="17" xfId="0" applyBorder="1" applyAlignment="1">
      <alignment wrapText="1"/>
    </xf>
    <xf numFmtId="4" fontId="20" fillId="0" borderId="0" xfId="0" applyNumberFormat="1" applyFont="1" applyFill="1" applyBorder="1" applyAlignment="1">
      <alignment horizontal="center" vertical="center" wrapText="1"/>
    </xf>
    <xf numFmtId="4" fontId="20" fillId="0" borderId="0" xfId="0" applyNumberFormat="1" applyFont="1" applyFill="1" applyBorder="1" applyAlignment="1">
      <alignment horizontal="center" wrapText="1"/>
    </xf>
    <xf numFmtId="164" fontId="20" fillId="3" borderId="101" xfId="0" applyNumberFormat="1" applyFont="1" applyFill="1" applyBorder="1" applyAlignment="1">
      <alignment horizontal="center" vertical="center" wrapText="1"/>
    </xf>
    <xf numFmtId="164" fontId="20" fillId="3" borderId="54" xfId="0" applyNumberFormat="1" applyFont="1" applyFill="1" applyBorder="1" applyAlignment="1">
      <alignment horizontal="center" vertical="center" wrapText="1"/>
    </xf>
    <xf numFmtId="164" fontId="20" fillId="3" borderId="54" xfId="0" applyNumberFormat="1" applyFont="1" applyFill="1" applyBorder="1" applyAlignment="1">
      <alignment horizontal="center" wrapText="1"/>
    </xf>
    <xf numFmtId="0" fontId="0" fillId="0" borderId="1" xfId="0" applyBorder="1" applyAlignment="1">
      <alignment horizontal="center" wrapText="1"/>
    </xf>
    <xf numFmtId="0" fontId="3" fillId="0" borderId="0" xfId="0" applyFont="1" applyBorder="1" applyAlignment="1">
      <alignment wrapText="1"/>
    </xf>
    <xf numFmtId="0" fontId="3" fillId="0" borderId="0" xfId="0" applyFont="1" applyAlignment="1">
      <alignment wrapText="1"/>
    </xf>
    <xf numFmtId="0" fontId="12" fillId="0" borderId="84" xfId="0" applyFont="1" applyBorder="1" applyAlignment="1">
      <alignment vertical="top" wrapText="1"/>
    </xf>
    <xf numFmtId="0" fontId="4" fillId="0" borderId="85" xfId="0" applyFont="1" applyBorder="1" applyAlignment="1">
      <alignment vertical="top" wrapText="1"/>
    </xf>
    <xf numFmtId="0" fontId="4" fillId="0" borderId="79" xfId="0" applyFont="1" applyBorder="1" applyAlignment="1">
      <alignment vertical="top" wrapText="1"/>
    </xf>
    <xf numFmtId="0" fontId="0" fillId="0" borderId="0" xfId="0" applyAlignment="1">
      <alignment horizontal="center" wrapText="1"/>
    </xf>
    <xf numFmtId="0" fontId="3" fillId="0" borderId="21" xfId="0" applyFont="1" applyBorder="1" applyAlignment="1">
      <alignment wrapText="1"/>
    </xf>
    <xf numFmtId="0" fontId="4" fillId="0" borderId="0" xfId="0" applyFont="1" applyAlignment="1">
      <alignment horizontal="center" wrapText="1"/>
    </xf>
    <xf numFmtId="0" fontId="4" fillId="0" borderId="49" xfId="0" applyFont="1" applyBorder="1" applyAlignment="1">
      <alignment wrapText="1"/>
    </xf>
    <xf numFmtId="0" fontId="0" fillId="0" borderId="81" xfId="0" applyBorder="1" applyAlignment="1">
      <alignment wrapText="1"/>
    </xf>
    <xf numFmtId="0" fontId="0" fillId="0" borderId="50" xfId="0" applyBorder="1" applyAlignment="1">
      <alignment wrapText="1"/>
    </xf>
    <xf numFmtId="0" fontId="1" fillId="0" borderId="23" xfId="0" applyFont="1" applyBorder="1" applyAlignment="1">
      <alignment vertical="top" wrapText="1"/>
    </xf>
    <xf numFmtId="0" fontId="1" fillId="0" borderId="17" xfId="0" applyFont="1" applyBorder="1" applyAlignment="1">
      <alignment vertical="top" wrapText="1"/>
    </xf>
    <xf numFmtId="0" fontId="1" fillId="0" borderId="59" xfId="0" applyFont="1" applyBorder="1" applyAlignment="1">
      <alignment wrapText="1"/>
    </xf>
    <xf numFmtId="0" fontId="1" fillId="0" borderId="22" xfId="0" applyFont="1" applyBorder="1" applyAlignment="1">
      <alignment wrapText="1"/>
    </xf>
    <xf numFmtId="0" fontId="1" fillId="0" borderId="97" xfId="0" applyFont="1" applyBorder="1" applyAlignment="1">
      <alignment horizontal="left" vertical="top" wrapText="1"/>
    </xf>
    <xf numFmtId="0" fontId="1" fillId="0" borderId="50" xfId="0" applyFont="1" applyBorder="1" applyAlignment="1">
      <alignment horizontal="left" vertical="top"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10" fillId="0" borderId="14" xfId="0" applyFont="1" applyBorder="1" applyAlignment="1">
      <alignment horizontal="center" vertical="top" wrapText="1"/>
    </xf>
    <xf numFmtId="0" fontId="0" fillId="0" borderId="19" xfId="0" applyBorder="1" applyAlignment="1">
      <alignment wrapText="1"/>
    </xf>
    <xf numFmtId="0" fontId="12" fillId="0" borderId="0" xfId="0" applyFont="1" applyAlignment="1">
      <alignment horizontal="justify" wrapText="1"/>
    </xf>
    <xf numFmtId="0" fontId="12" fillId="0" borderId="23" xfId="0" applyFont="1" applyBorder="1" applyAlignment="1">
      <alignment horizontal="center" vertical="top" wrapText="1"/>
    </xf>
    <xf numFmtId="0" fontId="4" fillId="0" borderId="17" xfId="0" applyFont="1" applyBorder="1" applyAlignment="1">
      <alignment wrapText="1"/>
    </xf>
    <xf numFmtId="0" fontId="10" fillId="0" borderId="59" xfId="0" applyFont="1" applyBorder="1" applyAlignment="1">
      <alignment horizontal="center" vertical="top" wrapText="1"/>
    </xf>
    <xf numFmtId="0" fontId="0" fillId="0" borderId="22" xfId="0" applyBorder="1" applyAlignment="1">
      <alignment wrapText="1"/>
    </xf>
    <xf numFmtId="0" fontId="10" fillId="0" borderId="84" xfId="0" applyFont="1" applyFill="1" applyBorder="1" applyAlignment="1">
      <alignment horizontal="left" wrapText="1"/>
    </xf>
    <xf numFmtId="0" fontId="10" fillId="0" borderId="85" xfId="0" applyFont="1" applyFill="1" applyBorder="1" applyAlignment="1">
      <alignment horizontal="left" wrapText="1"/>
    </xf>
    <xf numFmtId="0" fontId="10" fillId="0" borderId="79" xfId="0" applyFont="1" applyFill="1" applyBorder="1" applyAlignment="1">
      <alignment horizontal="left" wrapText="1"/>
    </xf>
    <xf numFmtId="0" fontId="3" fillId="0" borderId="102" xfId="0" applyFont="1" applyBorder="1" applyAlignment="1">
      <alignment horizontal="center"/>
    </xf>
    <xf numFmtId="0" fontId="3" fillId="0" borderId="103" xfId="0" applyFont="1" applyBorder="1" applyAlignment="1">
      <alignment horizontal="center"/>
    </xf>
    <xf numFmtId="0" fontId="4" fillId="0" borderId="49" xfId="0" applyFont="1" applyBorder="1" applyAlignment="1"/>
    <xf numFmtId="0" fontId="0" fillId="0" borderId="104" xfId="0" applyBorder="1" applyAlignment="1"/>
    <xf numFmtId="0" fontId="4" fillId="0" borderId="105" xfId="0" applyFont="1" applyBorder="1" applyAlignment="1"/>
    <xf numFmtId="0" fontId="0" fillId="0" borderId="106" xfId="0" applyBorder="1" applyAlignment="1"/>
    <xf numFmtId="0" fontId="4" fillId="0" borderId="0" xfId="0" applyFont="1" applyAlignment="1">
      <alignment horizontal="left" wrapText="1"/>
    </xf>
    <xf numFmtId="0" fontId="24" fillId="0" borderId="82" xfId="2" applyFont="1" applyBorder="1" applyAlignment="1">
      <alignment horizontal="justify" vertical="center" wrapText="1"/>
    </xf>
    <xf numFmtId="0" fontId="5" fillId="0" borderId="82" xfId="0" applyFont="1" applyBorder="1" applyAlignment="1">
      <alignment horizontal="justify" vertical="center" wrapText="1"/>
    </xf>
    <xf numFmtId="0" fontId="5" fillId="0" borderId="55" xfId="0" applyFont="1" applyBorder="1" applyAlignment="1">
      <alignment horizontal="justify" vertical="center" wrapText="1"/>
    </xf>
    <xf numFmtId="0" fontId="24" fillId="0" borderId="55" xfId="2" applyFont="1" applyBorder="1" applyAlignment="1">
      <alignment horizontal="justify" vertical="center" wrapText="1"/>
    </xf>
    <xf numFmtId="0" fontId="24" fillId="6" borderId="45" xfId="2" applyFont="1" applyFill="1" applyBorder="1" applyAlignment="1">
      <alignment horizontal="center" vertical="center"/>
    </xf>
    <xf numFmtId="0" fontId="24" fillId="6" borderId="46" xfId="2" applyFont="1" applyFill="1" applyBorder="1" applyAlignment="1">
      <alignment horizontal="center" vertical="center"/>
    </xf>
    <xf numFmtId="0" fontId="24" fillId="6" borderId="36" xfId="2" applyFont="1" applyFill="1" applyBorder="1" applyAlignment="1">
      <alignment horizontal="center" vertical="center"/>
    </xf>
    <xf numFmtId="0" fontId="24" fillId="6" borderId="47" xfId="2" applyFont="1" applyFill="1" applyBorder="1" applyAlignment="1">
      <alignment horizontal="center" vertical="center" wrapText="1"/>
    </xf>
    <xf numFmtId="0" fontId="24" fillId="6" borderId="80" xfId="2" applyFont="1" applyFill="1" applyBorder="1" applyAlignment="1">
      <alignment horizontal="center" vertical="center" wrapText="1"/>
    </xf>
    <xf numFmtId="0" fontId="24" fillId="6" borderId="48" xfId="2" applyFont="1" applyFill="1" applyBorder="1" applyAlignment="1">
      <alignment horizontal="center" vertical="center" wrapText="1"/>
    </xf>
    <xf numFmtId="0" fontId="24" fillId="6" borderId="65" xfId="2" applyFont="1" applyFill="1" applyBorder="1" applyAlignment="1">
      <alignment horizontal="center" vertical="center"/>
    </xf>
    <xf numFmtId="0" fontId="24" fillId="6" borderId="60" xfId="2" applyFont="1" applyFill="1" applyBorder="1" applyAlignment="1">
      <alignment horizontal="center" vertical="center"/>
    </xf>
    <xf numFmtId="0" fontId="24" fillId="6" borderId="80" xfId="2" applyFont="1" applyFill="1" applyBorder="1" applyAlignment="1">
      <alignment horizontal="center" vertical="center"/>
    </xf>
    <xf numFmtId="0" fontId="24" fillId="6" borderId="47" xfId="2" applyFont="1" applyFill="1" applyBorder="1" applyAlignment="1">
      <alignment horizontal="center" vertical="center"/>
    </xf>
    <xf numFmtId="0" fontId="24" fillId="6" borderId="81" xfId="2" applyFont="1" applyFill="1" applyBorder="1" applyAlignment="1">
      <alignment horizontal="center" vertical="center"/>
    </xf>
    <xf numFmtId="0" fontId="24" fillId="6" borderId="49" xfId="2" applyFont="1" applyFill="1" applyBorder="1" applyAlignment="1">
      <alignment horizontal="center" vertical="center"/>
    </xf>
    <xf numFmtId="0" fontId="23" fillId="0" borderId="49" xfId="2" applyFont="1" applyBorder="1" applyAlignment="1">
      <alignment vertical="center" wrapText="1"/>
    </xf>
    <xf numFmtId="0" fontId="5" fillId="0" borderId="50" xfId="0" applyFont="1" applyBorder="1" applyAlignment="1">
      <alignment vertical="center" wrapText="1"/>
    </xf>
    <xf numFmtId="0" fontId="23" fillId="0" borderId="49" xfId="2" applyFont="1" applyBorder="1" applyAlignment="1">
      <alignment horizontal="left" vertical="center" wrapText="1"/>
    </xf>
    <xf numFmtId="0" fontId="23" fillId="0" borderId="50" xfId="2" applyFont="1" applyBorder="1" applyAlignment="1">
      <alignment horizontal="left" vertical="center" wrapText="1"/>
    </xf>
    <xf numFmtId="0" fontId="23" fillId="2" borderId="47" xfId="2" applyFont="1" applyFill="1" applyBorder="1" applyAlignment="1">
      <alignment vertical="center" wrapText="1"/>
    </xf>
    <xf numFmtId="0" fontId="5" fillId="2" borderId="48" xfId="0" applyFont="1" applyFill="1" applyBorder="1" applyAlignment="1">
      <alignment vertical="center" wrapText="1"/>
    </xf>
    <xf numFmtId="0" fontId="23" fillId="0" borderId="49" xfId="2" applyFont="1" applyFill="1" applyBorder="1" applyAlignment="1">
      <alignment horizontal="left" vertical="center" wrapText="1"/>
    </xf>
    <xf numFmtId="0" fontId="23" fillId="0" borderId="50" xfId="2" applyFont="1" applyFill="1" applyBorder="1" applyAlignment="1">
      <alignment horizontal="left" vertical="center" wrapText="1"/>
    </xf>
    <xf numFmtId="2" fontId="24" fillId="6" borderId="37" xfId="2" applyNumberFormat="1" applyFont="1" applyFill="1" applyBorder="1" applyAlignment="1">
      <alignment horizontal="center" vertical="center" wrapText="1"/>
    </xf>
    <xf numFmtId="2" fontId="24" fillId="6" borderId="51" xfId="2" applyNumberFormat="1" applyFont="1" applyFill="1" applyBorder="1" applyAlignment="1">
      <alignment horizontal="center" vertical="center" wrapText="1"/>
    </xf>
    <xf numFmtId="0" fontId="24" fillId="6" borderId="49" xfId="2" applyFont="1" applyFill="1" applyBorder="1" applyAlignment="1">
      <alignment horizontal="center" vertical="center" wrapText="1"/>
    </xf>
    <xf numFmtId="0" fontId="24" fillId="6" borderId="50" xfId="2" applyFont="1" applyFill="1" applyBorder="1" applyAlignment="1">
      <alignment horizontal="center" vertical="center" wrapText="1"/>
    </xf>
    <xf numFmtId="0" fontId="5" fillId="0" borderId="50" xfId="0" applyFont="1" applyBorder="1" applyAlignment="1">
      <alignment horizontal="center" vertical="center" wrapText="1"/>
    </xf>
    <xf numFmtId="0" fontId="23" fillId="0" borderId="49" xfId="2" applyFont="1" applyBorder="1" applyAlignment="1">
      <alignment horizontal="center" vertical="center" wrapText="1"/>
    </xf>
    <xf numFmtId="0" fontId="23" fillId="0" borderId="50" xfId="2" applyFont="1" applyBorder="1" applyAlignment="1">
      <alignment horizontal="center" vertical="center" wrapText="1"/>
    </xf>
    <xf numFmtId="0" fontId="24" fillId="0" borderId="45" xfId="2" applyFont="1" applyBorder="1" applyAlignment="1">
      <alignment horizontal="justify" vertical="center" wrapText="1"/>
    </xf>
    <xf numFmtId="0" fontId="24" fillId="0" borderId="52" xfId="2" applyFont="1" applyBorder="1" applyAlignment="1">
      <alignment horizontal="justify" vertical="center" wrapText="1"/>
    </xf>
    <xf numFmtId="0" fontId="23" fillId="2" borderId="47" xfId="2" applyFont="1" applyFill="1" applyBorder="1" applyAlignment="1">
      <alignment horizontal="left" vertical="center" wrapText="1"/>
    </xf>
    <xf numFmtId="0" fontId="23" fillId="2" borderId="48" xfId="2" applyFont="1" applyFill="1" applyBorder="1" applyAlignment="1">
      <alignment horizontal="left" vertical="center" wrapText="1"/>
    </xf>
    <xf numFmtId="0" fontId="23" fillId="2" borderId="37" xfId="2" applyFont="1" applyFill="1" applyBorder="1" applyAlignment="1">
      <alignment horizontal="left" vertical="center" wrapText="1"/>
    </xf>
    <xf numFmtId="0" fontId="23" fillId="2" borderId="51" xfId="2" applyFont="1" applyFill="1" applyBorder="1" applyAlignment="1">
      <alignment horizontal="left" vertical="center" wrapText="1"/>
    </xf>
    <xf numFmtId="0" fontId="24" fillId="2" borderId="45" xfId="2" applyFont="1" applyFill="1" applyBorder="1" applyAlignment="1">
      <alignment horizontal="justify" vertical="center" wrapText="1"/>
    </xf>
    <xf numFmtId="0" fontId="5" fillId="0" borderId="36" xfId="0" applyFont="1" applyBorder="1" applyAlignment="1">
      <alignment horizontal="justify" vertical="center" wrapText="1"/>
    </xf>
    <xf numFmtId="0" fontId="5" fillId="2" borderId="27" xfId="0" applyFont="1" applyFill="1" applyBorder="1" applyAlignment="1">
      <alignment wrapText="1"/>
    </xf>
    <xf numFmtId="0" fontId="24" fillId="0" borderId="110" xfId="2" applyFont="1" applyBorder="1" applyAlignment="1">
      <alignment horizontal="justify" vertical="center" wrapText="1"/>
    </xf>
    <xf numFmtId="0" fontId="5" fillId="0" borderId="63" xfId="0" applyFont="1" applyBorder="1" applyAlignment="1">
      <alignment horizontal="justify" vertical="center" wrapText="1"/>
    </xf>
    <xf numFmtId="0" fontId="24" fillId="0" borderId="112" xfId="2" applyFont="1" applyBorder="1" applyAlignment="1">
      <alignment horizontal="justify" vertical="center" wrapText="1"/>
    </xf>
    <xf numFmtId="0" fontId="5" fillId="0" borderId="60" xfId="0" applyFont="1" applyBorder="1" applyAlignment="1"/>
    <xf numFmtId="0" fontId="24" fillId="2" borderId="82" xfId="2" applyFont="1" applyFill="1" applyBorder="1" applyAlignment="1">
      <alignment horizontal="justify" vertical="center" wrapText="1"/>
    </xf>
    <xf numFmtId="0" fontId="5" fillId="0" borderId="82" xfId="0" applyFont="1" applyBorder="1" applyAlignment="1"/>
    <xf numFmtId="0" fontId="22" fillId="0" borderId="111" xfId="0" applyFont="1" applyBorder="1" applyAlignment="1">
      <alignment horizontal="center" vertical="center"/>
    </xf>
    <xf numFmtId="0" fontId="22" fillId="0" borderId="82" xfId="0" applyFont="1" applyBorder="1" applyAlignment="1">
      <alignment horizontal="center" vertical="center"/>
    </xf>
    <xf numFmtId="0" fontId="22" fillId="0" borderId="63" xfId="0" applyFont="1" applyBorder="1" applyAlignment="1">
      <alignment horizontal="center" vertical="center"/>
    </xf>
    <xf numFmtId="0" fontId="5" fillId="0" borderId="45" xfId="0" applyFont="1" applyBorder="1" applyAlignment="1">
      <alignment vertical="center" wrapText="1"/>
    </xf>
    <xf numFmtId="0" fontId="5" fillId="0" borderId="46" xfId="0" applyFont="1" applyBorder="1" applyAlignment="1">
      <alignment vertical="center" wrapText="1"/>
    </xf>
    <xf numFmtId="0" fontId="5" fillId="0" borderId="52" xfId="0" applyFont="1" applyBorder="1" applyAlignment="1">
      <alignment vertical="center" wrapText="1"/>
    </xf>
    <xf numFmtId="0" fontId="5" fillId="0" borderId="36" xfId="0" applyFont="1" applyBorder="1" applyAlignment="1">
      <alignment vertical="center" wrapText="1"/>
    </xf>
    <xf numFmtId="0" fontId="23" fillId="0" borderId="47" xfId="2" applyFont="1" applyFill="1" applyBorder="1" applyAlignment="1">
      <alignment horizontal="left" vertical="center" wrapText="1"/>
    </xf>
    <xf numFmtId="0" fontId="23" fillId="0" borderId="48" xfId="2" applyFont="1" applyFill="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37" xfId="0" applyFont="1" applyBorder="1" applyAlignment="1">
      <alignment horizontal="left" vertical="center" wrapText="1"/>
    </xf>
    <xf numFmtId="0" fontId="5" fillId="0" borderId="51" xfId="0" applyFont="1" applyBorder="1" applyAlignment="1">
      <alignment horizontal="left" vertical="center" wrapText="1"/>
    </xf>
    <xf numFmtId="0" fontId="24" fillId="2" borderId="45" xfId="2" applyFont="1" applyFill="1" applyBorder="1" applyAlignment="1">
      <alignment horizontal="center" vertical="center" wrapText="1"/>
    </xf>
    <xf numFmtId="0" fontId="24" fillId="2" borderId="46" xfId="2" applyFont="1" applyFill="1" applyBorder="1" applyAlignment="1">
      <alignment horizontal="center" vertical="center" wrapText="1"/>
    </xf>
    <xf numFmtId="0" fontId="5" fillId="0" borderId="46" xfId="0" applyFont="1" applyBorder="1" applyAlignment="1">
      <alignment horizontal="center" vertical="center" wrapText="1"/>
    </xf>
    <xf numFmtId="0" fontId="5" fillId="0" borderId="36" xfId="0" applyFont="1" applyBorder="1" applyAlignment="1">
      <alignment horizontal="center" vertical="center" wrapText="1"/>
    </xf>
    <xf numFmtId="0" fontId="23" fillId="0" borderId="47" xfId="2" applyFont="1" applyBorder="1" applyAlignment="1">
      <alignment horizontal="left" vertical="center" wrapText="1"/>
    </xf>
    <xf numFmtId="0" fontId="23" fillId="0" borderId="48" xfId="2" applyFont="1" applyBorder="1" applyAlignment="1">
      <alignment horizontal="left" vertical="center" wrapText="1"/>
    </xf>
    <xf numFmtId="0" fontId="23" fillId="2" borderId="49" xfId="2" applyFont="1" applyFill="1" applyBorder="1" applyAlignment="1">
      <alignment horizontal="left" vertical="center" wrapText="1"/>
    </xf>
    <xf numFmtId="0" fontId="23" fillId="2" borderId="50" xfId="2" applyFont="1" applyFill="1" applyBorder="1" applyAlignment="1">
      <alignment horizontal="left" vertical="center" wrapText="1"/>
    </xf>
    <xf numFmtId="0" fontId="24" fillId="2" borderId="52" xfId="2" applyFont="1" applyFill="1" applyBorder="1" applyAlignment="1">
      <alignment horizontal="center" vertical="center" wrapText="1"/>
    </xf>
    <xf numFmtId="0" fontId="24" fillId="2" borderId="36" xfId="2" applyFont="1" applyFill="1" applyBorder="1" applyAlignment="1">
      <alignment horizontal="center" vertical="center" wrapText="1"/>
    </xf>
    <xf numFmtId="0" fontId="24" fillId="0" borderId="49" xfId="2" applyFont="1" applyBorder="1" applyAlignment="1">
      <alignment horizontal="left" vertical="center" wrapText="1"/>
    </xf>
    <xf numFmtId="0" fontId="24" fillId="0" borderId="50" xfId="2" applyFont="1" applyBorder="1" applyAlignment="1">
      <alignment horizontal="left" vertical="center" wrapText="1"/>
    </xf>
    <xf numFmtId="0" fontId="24" fillId="2" borderId="47" xfId="2" applyFont="1" applyFill="1" applyBorder="1" applyAlignment="1">
      <alignment horizontal="left" vertical="center" wrapText="1"/>
    </xf>
    <xf numFmtId="0" fontId="24" fillId="2" borderId="48" xfId="2" applyFont="1" applyFill="1" applyBorder="1" applyAlignment="1">
      <alignment horizontal="left" vertical="center" wrapText="1"/>
    </xf>
    <xf numFmtId="0" fontId="24" fillId="2" borderId="49" xfId="2" applyFont="1" applyFill="1" applyBorder="1" applyAlignment="1">
      <alignment horizontal="left" vertical="center" wrapText="1"/>
    </xf>
    <xf numFmtId="0" fontId="24" fillId="2" borderId="50" xfId="2" applyFont="1" applyFill="1" applyBorder="1" applyAlignment="1">
      <alignment horizontal="left" vertical="center" wrapText="1"/>
    </xf>
    <xf numFmtId="0" fontId="24" fillId="2" borderId="37" xfId="2" applyFont="1" applyFill="1" applyBorder="1" applyAlignment="1">
      <alignment horizontal="left" vertical="center" wrapText="1"/>
    </xf>
    <xf numFmtId="0" fontId="24" fillId="2" borderId="51" xfId="2" applyFont="1" applyFill="1" applyBorder="1" applyAlignment="1">
      <alignment horizontal="left" vertical="center" wrapText="1"/>
    </xf>
    <xf numFmtId="0" fontId="24" fillId="2" borderId="108" xfId="2" applyFont="1" applyFill="1" applyBorder="1" applyAlignment="1">
      <alignment horizontal="center" vertical="center" wrapText="1"/>
    </xf>
    <xf numFmtId="0" fontId="23" fillId="2" borderId="27" xfId="2" applyFont="1" applyFill="1" applyBorder="1" applyAlignment="1">
      <alignment horizontal="left" vertical="center" wrapText="1"/>
    </xf>
    <xf numFmtId="0" fontId="23" fillId="2" borderId="17" xfId="2" applyFont="1" applyFill="1" applyBorder="1" applyAlignment="1">
      <alignment horizontal="left" vertical="center" wrapText="1"/>
    </xf>
    <xf numFmtId="0" fontId="24" fillId="2" borderId="28" xfId="2" applyFont="1" applyFill="1" applyBorder="1" applyAlignment="1">
      <alignment horizontal="left" vertical="center" wrapText="1"/>
    </xf>
    <xf numFmtId="0" fontId="24" fillId="0" borderId="109" xfId="2" applyFont="1" applyBorder="1" applyAlignment="1">
      <alignment horizontal="justify" vertical="center" wrapText="1"/>
    </xf>
    <xf numFmtId="0" fontId="5" fillId="0" borderId="44" xfId="0" applyFont="1" applyBorder="1" applyAlignment="1">
      <alignment horizontal="justify" vertical="center" wrapText="1"/>
    </xf>
    <xf numFmtId="0" fontId="24" fillId="0" borderId="37" xfId="2" applyFont="1" applyBorder="1" applyAlignment="1">
      <alignment horizontal="left" vertical="center" wrapText="1"/>
    </xf>
    <xf numFmtId="0" fontId="24" fillId="0" borderId="51" xfId="2" applyFont="1" applyBorder="1" applyAlignment="1">
      <alignment horizontal="left" vertical="center" wrapText="1"/>
    </xf>
    <xf numFmtId="0" fontId="24" fillId="2" borderId="107" xfId="2" applyFont="1" applyFill="1" applyBorder="1" applyAlignment="1">
      <alignment horizontal="center" vertical="center" wrapText="1"/>
    </xf>
    <xf numFmtId="0" fontId="24" fillId="0" borderId="45" xfId="2" applyFont="1" applyBorder="1" applyAlignment="1">
      <alignment horizontal="center" vertical="center" wrapText="1"/>
    </xf>
    <xf numFmtId="0" fontId="24" fillId="0" borderId="46" xfId="2" applyFont="1" applyBorder="1" applyAlignment="1">
      <alignment horizontal="center" vertical="center" wrapText="1"/>
    </xf>
    <xf numFmtId="0" fontId="24" fillId="0" borderId="52" xfId="2" applyFont="1" applyBorder="1" applyAlignment="1">
      <alignment horizontal="center" vertical="center" wrapText="1"/>
    </xf>
    <xf numFmtId="0" fontId="24" fillId="0" borderId="36" xfId="2" applyFont="1" applyBorder="1" applyAlignment="1">
      <alignment horizontal="center" vertical="center" wrapText="1"/>
    </xf>
    <xf numFmtId="0" fontId="23" fillId="0" borderId="50" xfId="2" applyFont="1" applyBorder="1" applyAlignment="1">
      <alignment vertical="center" wrapText="1"/>
    </xf>
    <xf numFmtId="0" fontId="5" fillId="0" borderId="51" xfId="0" applyFont="1" applyBorder="1" applyAlignment="1">
      <alignment horizontal="center" vertical="center" wrapText="1"/>
    </xf>
    <xf numFmtId="0" fontId="22" fillId="6" borderId="30" xfId="0" applyFont="1" applyFill="1" applyBorder="1" applyAlignment="1">
      <alignment horizontal="center" vertical="center" wrapText="1"/>
    </xf>
    <xf numFmtId="0" fontId="22" fillId="6" borderId="31"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24" fillId="6" borderId="64" xfId="2" applyFont="1" applyFill="1" applyBorder="1" applyAlignment="1">
      <alignment horizontal="center" vertical="center" wrapText="1"/>
    </xf>
    <xf numFmtId="0" fontId="24" fillId="6" borderId="43" xfId="2" applyFont="1" applyFill="1" applyBorder="1" applyAlignment="1">
      <alignment horizontal="center" vertical="center" wrapText="1"/>
    </xf>
    <xf numFmtId="0" fontId="24" fillId="6" borderId="58" xfId="2" applyFont="1" applyFill="1" applyBorder="1" applyAlignment="1">
      <alignment horizontal="center" vertical="center" wrapText="1"/>
    </xf>
    <xf numFmtId="0" fontId="24" fillId="6" borderId="41" xfId="2" applyFont="1" applyFill="1" applyBorder="1" applyAlignment="1">
      <alignment horizontal="center" vertical="center" wrapText="1"/>
    </xf>
    <xf numFmtId="0" fontId="24" fillId="6" borderId="64" xfId="2" applyFont="1" applyFill="1" applyBorder="1" applyAlignment="1">
      <alignment vertical="center" wrapText="1"/>
    </xf>
    <xf numFmtId="0" fontId="24" fillId="6" borderId="43" xfId="2" applyFont="1" applyFill="1" applyBorder="1" applyAlignment="1">
      <alignment vertical="center" wrapText="1"/>
    </xf>
    <xf numFmtId="0" fontId="24" fillId="6" borderId="58" xfId="2" applyFont="1" applyFill="1" applyBorder="1" applyAlignment="1">
      <alignment vertical="center" wrapText="1"/>
    </xf>
    <xf numFmtId="0" fontId="22" fillId="6" borderId="64" xfId="0" applyFont="1" applyFill="1" applyBorder="1" applyAlignment="1">
      <alignment horizontal="center" vertical="center" wrapText="1"/>
    </xf>
    <xf numFmtId="0" fontId="22" fillId="6" borderId="43" xfId="0" applyFont="1" applyFill="1" applyBorder="1" applyAlignment="1">
      <alignment horizontal="center" vertical="center" wrapText="1"/>
    </xf>
    <xf numFmtId="0" fontId="22" fillId="6" borderId="58" xfId="0" applyFont="1" applyFill="1" applyBorder="1" applyAlignment="1">
      <alignment horizontal="center" vertical="center" wrapText="1"/>
    </xf>
    <xf numFmtId="0" fontId="3" fillId="0" borderId="113" xfId="0" applyFont="1" applyBorder="1" applyAlignment="1">
      <alignment horizontal="center" wrapText="1"/>
    </xf>
    <xf numFmtId="0" fontId="3" fillId="0" borderId="114" xfId="0" applyFont="1" applyBorder="1" applyAlignment="1">
      <alignment horizontal="center" wrapText="1"/>
    </xf>
    <xf numFmtId="0" fontId="3" fillId="0" borderId="113" xfId="0" applyFont="1" applyBorder="1" applyAlignment="1">
      <alignment wrapText="1"/>
    </xf>
    <xf numFmtId="0" fontId="3" fillId="0" borderId="114" xfId="0" applyFont="1" applyBorder="1" applyAlignment="1">
      <alignment wrapText="1"/>
    </xf>
    <xf numFmtId="3" fontId="3" fillId="0" borderId="113" xfId="0" applyNumberFormat="1" applyFont="1" applyBorder="1" applyAlignment="1">
      <alignment horizontal="center" wrapText="1"/>
    </xf>
    <xf numFmtId="3" fontId="3" fillId="0" borderId="114" xfId="0" applyNumberFormat="1" applyFont="1" applyBorder="1" applyAlignment="1">
      <alignment horizontal="center" wrapText="1"/>
    </xf>
    <xf numFmtId="0" fontId="3" fillId="0" borderId="113" xfId="0" applyFont="1" applyBorder="1" applyAlignment="1">
      <alignment horizontal="justify" wrapText="1"/>
    </xf>
    <xf numFmtId="0" fontId="3" fillId="0" borderId="29" xfId="0" applyFont="1" applyBorder="1" applyAlignment="1">
      <alignment horizontal="justify" wrapText="1"/>
    </xf>
    <xf numFmtId="3" fontId="3" fillId="0" borderId="20" xfId="0" applyNumberFormat="1" applyFont="1" applyBorder="1" applyAlignment="1">
      <alignment horizontal="center" wrapText="1"/>
    </xf>
    <xf numFmtId="3" fontId="3" fillId="0" borderId="94" xfId="0" applyNumberFormat="1" applyFont="1" applyBorder="1" applyAlignment="1">
      <alignment horizontal="center" wrapText="1"/>
    </xf>
    <xf numFmtId="0" fontId="3" fillId="0" borderId="17" xfId="0" applyFont="1" applyBorder="1" applyAlignment="1">
      <alignment horizontal="justify" wrapText="1"/>
    </xf>
    <xf numFmtId="0" fontId="3" fillId="0" borderId="14" xfId="0" applyFont="1" applyFill="1" applyBorder="1" applyAlignment="1">
      <alignment horizontal="center" wrapText="1"/>
    </xf>
    <xf numFmtId="0" fontId="3" fillId="0" borderId="23" xfId="0" applyFont="1" applyFill="1" applyBorder="1" applyAlignment="1">
      <alignment horizontal="center" wrapText="1"/>
    </xf>
    <xf numFmtId="0" fontId="3" fillId="0" borderId="43" xfId="0" applyFont="1" applyFill="1" applyBorder="1" applyAlignment="1">
      <alignment horizontal="center" vertical="center" wrapText="1"/>
    </xf>
    <xf numFmtId="0" fontId="3" fillId="0" borderId="115"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4" xfId="0" applyFont="1" applyFill="1" applyBorder="1" applyAlignment="1">
      <alignment horizontal="center" wrapText="1"/>
    </xf>
    <xf numFmtId="0" fontId="3" fillId="0" borderId="59" xfId="0" applyFont="1" applyFill="1" applyBorder="1" applyAlignment="1">
      <alignment horizontal="center" wrapText="1"/>
    </xf>
    <xf numFmtId="0" fontId="3" fillId="0" borderId="19" xfId="0" applyFont="1" applyFill="1" applyBorder="1" applyAlignment="1">
      <alignment horizontal="center" wrapText="1"/>
    </xf>
    <xf numFmtId="0" fontId="3" fillId="0" borderId="22" xfId="0" applyFont="1" applyFill="1" applyBorder="1" applyAlignment="1">
      <alignment horizontal="center" wrapText="1"/>
    </xf>
    <xf numFmtId="0" fontId="3" fillId="0" borderId="14" xfId="4" applyFont="1" applyFill="1" applyBorder="1" applyAlignment="1">
      <alignment horizontal="center" wrapText="1"/>
    </xf>
    <xf numFmtId="0" fontId="3" fillId="0" borderId="23" xfId="4" applyFont="1" applyFill="1" applyBorder="1" applyAlignment="1">
      <alignment horizontal="center" wrapText="1"/>
    </xf>
    <xf numFmtId="0" fontId="4" fillId="2" borderId="27" xfId="0" applyFont="1" applyFill="1" applyBorder="1" applyAlignment="1">
      <alignment wrapText="1"/>
    </xf>
    <xf numFmtId="0" fontId="0" fillId="2" borderId="27" xfId="0" applyFill="1" applyBorder="1" applyAlignment="1">
      <alignment wrapText="1"/>
    </xf>
    <xf numFmtId="0" fontId="0" fillId="0" borderId="36" xfId="0" applyBorder="1" applyAlignment="1">
      <alignment horizontal="justify" vertical="center" wrapText="1"/>
    </xf>
    <xf numFmtId="0" fontId="0" fillId="0" borderId="82" xfId="0" applyBorder="1" applyAlignment="1"/>
    <xf numFmtId="0" fontId="0" fillId="0" borderId="49" xfId="0" applyBorder="1" applyAlignment="1">
      <alignment horizontal="left" vertical="center" wrapText="1"/>
    </xf>
    <xf numFmtId="0" fontId="0" fillId="0" borderId="50" xfId="0" applyBorder="1" applyAlignment="1">
      <alignment horizontal="left" vertical="center" wrapText="1"/>
    </xf>
    <xf numFmtId="0" fontId="0" fillId="0" borderId="37" xfId="0" applyBorder="1" applyAlignment="1">
      <alignment horizontal="left" vertical="center" wrapText="1"/>
    </xf>
    <xf numFmtId="0" fontId="0" fillId="0" borderId="51" xfId="0" applyBorder="1" applyAlignment="1">
      <alignment horizontal="left" vertical="center" wrapText="1"/>
    </xf>
    <xf numFmtId="0" fontId="0" fillId="0" borderId="82" xfId="0" applyBorder="1" applyAlignment="1">
      <alignment horizontal="justify" vertical="center" wrapText="1"/>
    </xf>
    <xf numFmtId="0" fontId="0" fillId="0" borderId="63" xfId="0" applyBorder="1" applyAlignment="1">
      <alignment horizontal="justify" vertical="center" wrapText="1"/>
    </xf>
    <xf numFmtId="0" fontId="0" fillId="0" borderId="46" xfId="0" applyBorder="1" applyAlignment="1">
      <alignment horizontal="center" vertical="center" wrapText="1"/>
    </xf>
    <xf numFmtId="0" fontId="0" fillId="0" borderId="36" xfId="0" applyBorder="1" applyAlignment="1">
      <alignment horizontal="center" vertical="center" wrapText="1"/>
    </xf>
    <xf numFmtId="0" fontId="0" fillId="0" borderId="44" xfId="0" applyBorder="1" applyAlignment="1">
      <alignment horizontal="justify"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52" xfId="0" applyBorder="1" applyAlignment="1">
      <alignment vertical="center" wrapText="1"/>
    </xf>
    <xf numFmtId="0" fontId="0" fillId="0" borderId="36" xfId="0" applyBorder="1" applyAlignment="1">
      <alignment vertical="center" wrapText="1"/>
    </xf>
    <xf numFmtId="0" fontId="3" fillId="6" borderId="64"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0" fillId="2" borderId="48" xfId="0" applyFill="1" applyBorder="1" applyAlignment="1">
      <alignment vertical="center" wrapText="1"/>
    </xf>
    <xf numFmtId="0" fontId="0" fillId="0" borderId="50" xfId="0" applyBorder="1" applyAlignment="1">
      <alignment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3" fillId="0" borderId="111" xfId="0" applyFont="1" applyBorder="1" applyAlignment="1">
      <alignment horizontal="center" vertical="center"/>
    </xf>
    <xf numFmtId="0" fontId="3" fillId="0" borderId="82" xfId="0" applyFont="1" applyBorder="1" applyAlignment="1">
      <alignment horizontal="center" vertical="center"/>
    </xf>
    <xf numFmtId="0" fontId="3" fillId="0" borderId="63" xfId="0" applyFont="1" applyBorder="1" applyAlignment="1">
      <alignment horizontal="center" vertical="center"/>
    </xf>
    <xf numFmtId="0" fontId="0" fillId="0" borderId="55" xfId="0" applyBorder="1" applyAlignment="1">
      <alignment horizontal="justify" vertical="center" wrapText="1"/>
    </xf>
    <xf numFmtId="0" fontId="0" fillId="0" borderId="60" xfId="0" applyBorder="1" applyAlignment="1"/>
    <xf numFmtId="0" fontId="55" fillId="0" borderId="0" xfId="0" applyFont="1" applyAlignment="1">
      <alignment horizontal="center" vertical="center" wrapText="1"/>
    </xf>
    <xf numFmtId="0" fontId="3" fillId="0" borderId="0" xfId="0" applyFont="1" applyAlignment="1">
      <alignment horizontal="center" vertical="center" wrapText="1"/>
    </xf>
    <xf numFmtId="4" fontId="1" fillId="0" borderId="0" xfId="0" applyNumberFormat="1" applyFont="1" applyAlignment="1">
      <alignment horizontal="center" vertical="center"/>
    </xf>
    <xf numFmtId="0" fontId="1" fillId="0" borderId="0" xfId="0" applyFont="1" applyAlignment="1">
      <alignment horizontal="center" vertical="center"/>
    </xf>
    <xf numFmtId="0" fontId="53" fillId="0" borderId="0" xfId="2"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3" fillId="0" borderId="0" xfId="0" applyFont="1" applyFill="1" applyAlignment="1">
      <alignment horizontal="center" vertical="center" wrapText="1"/>
    </xf>
  </cellXfs>
  <cellStyles count="6">
    <cellStyle name="Normal" xfId="0" builtinId="0"/>
    <cellStyle name="Normal 2" xfId="1"/>
    <cellStyle name="Normal 3" xfId="2"/>
    <cellStyle name="Normal 4" xfId="3"/>
    <cellStyle name="Normal 5" xfId="4"/>
    <cellStyle name="Separador de milhares" xfId="5"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3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3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1.jpeg"/><Relationship Id="rId13" Type="http://schemas.openxmlformats.org/officeDocument/2006/relationships/image" Target="../media/image16.jpeg"/><Relationship Id="rId18" Type="http://schemas.openxmlformats.org/officeDocument/2006/relationships/image" Target="../media/image21.jpeg"/><Relationship Id="rId26" Type="http://schemas.openxmlformats.org/officeDocument/2006/relationships/image" Target="../media/image29.jpeg"/><Relationship Id="rId3" Type="http://schemas.openxmlformats.org/officeDocument/2006/relationships/image" Target="../media/image6.jpeg"/><Relationship Id="rId21" Type="http://schemas.openxmlformats.org/officeDocument/2006/relationships/image" Target="../media/image24.jpeg"/><Relationship Id="rId34" Type="http://schemas.openxmlformats.org/officeDocument/2006/relationships/image" Target="../media/image37.jpeg"/><Relationship Id="rId7" Type="http://schemas.openxmlformats.org/officeDocument/2006/relationships/image" Target="../media/image10.jpeg"/><Relationship Id="rId12" Type="http://schemas.openxmlformats.org/officeDocument/2006/relationships/image" Target="../media/image15.jpeg"/><Relationship Id="rId17" Type="http://schemas.openxmlformats.org/officeDocument/2006/relationships/image" Target="../media/image20.jpeg"/><Relationship Id="rId25" Type="http://schemas.openxmlformats.org/officeDocument/2006/relationships/image" Target="../media/image28.jpeg"/><Relationship Id="rId33" Type="http://schemas.openxmlformats.org/officeDocument/2006/relationships/image" Target="../media/image36.jpeg"/><Relationship Id="rId2" Type="http://schemas.openxmlformats.org/officeDocument/2006/relationships/image" Target="../media/image5.jpeg"/><Relationship Id="rId16" Type="http://schemas.openxmlformats.org/officeDocument/2006/relationships/image" Target="../media/image19.jpeg"/><Relationship Id="rId20" Type="http://schemas.openxmlformats.org/officeDocument/2006/relationships/image" Target="../media/image23.jpeg"/><Relationship Id="rId29" Type="http://schemas.openxmlformats.org/officeDocument/2006/relationships/image" Target="../media/image32.jpe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jpeg"/><Relationship Id="rId24" Type="http://schemas.openxmlformats.org/officeDocument/2006/relationships/image" Target="../media/image27.jpeg"/><Relationship Id="rId32" Type="http://schemas.openxmlformats.org/officeDocument/2006/relationships/image" Target="../media/image35.jpeg"/><Relationship Id="rId5" Type="http://schemas.openxmlformats.org/officeDocument/2006/relationships/image" Target="../media/image8.jpeg"/><Relationship Id="rId15" Type="http://schemas.openxmlformats.org/officeDocument/2006/relationships/image" Target="../media/image18.jpeg"/><Relationship Id="rId23" Type="http://schemas.openxmlformats.org/officeDocument/2006/relationships/image" Target="../media/image26.jpeg"/><Relationship Id="rId28" Type="http://schemas.openxmlformats.org/officeDocument/2006/relationships/image" Target="../media/image31.jpeg"/><Relationship Id="rId36" Type="http://schemas.openxmlformats.org/officeDocument/2006/relationships/image" Target="../media/image3.png"/><Relationship Id="rId10" Type="http://schemas.openxmlformats.org/officeDocument/2006/relationships/image" Target="../media/image13.jpeg"/><Relationship Id="rId19" Type="http://schemas.openxmlformats.org/officeDocument/2006/relationships/image" Target="../media/image22.jpeg"/><Relationship Id="rId31" Type="http://schemas.openxmlformats.org/officeDocument/2006/relationships/image" Target="../media/image34.jpeg"/><Relationship Id="rId4" Type="http://schemas.openxmlformats.org/officeDocument/2006/relationships/image" Target="../media/image7.jpeg"/><Relationship Id="rId9" Type="http://schemas.openxmlformats.org/officeDocument/2006/relationships/image" Target="../media/image12.jpeg"/><Relationship Id="rId14" Type="http://schemas.openxmlformats.org/officeDocument/2006/relationships/image" Target="../media/image17.jpeg"/><Relationship Id="rId22" Type="http://schemas.openxmlformats.org/officeDocument/2006/relationships/image" Target="../media/image25.jpeg"/><Relationship Id="rId27" Type="http://schemas.openxmlformats.org/officeDocument/2006/relationships/image" Target="../media/image30.jpeg"/><Relationship Id="rId30" Type="http://schemas.openxmlformats.org/officeDocument/2006/relationships/image" Target="../media/image33.jpeg"/><Relationship Id="rId35" Type="http://schemas.openxmlformats.org/officeDocument/2006/relationships/image" Target="../media/image3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39.png"/></Relationships>
</file>

<file path=xl/drawings/_rels/drawing8.xml.rels><?xml version="1.0" encoding="UTF-8" standalone="yes"?>
<Relationships xmlns="http://schemas.openxmlformats.org/package/2006/relationships"><Relationship Id="rId8" Type="http://schemas.openxmlformats.org/officeDocument/2006/relationships/image" Target="../media/image46.jpeg"/><Relationship Id="rId13" Type="http://schemas.openxmlformats.org/officeDocument/2006/relationships/image" Target="../media/image3.png"/><Relationship Id="rId3" Type="http://schemas.openxmlformats.org/officeDocument/2006/relationships/image" Target="../media/image41.jpeg"/><Relationship Id="rId7" Type="http://schemas.openxmlformats.org/officeDocument/2006/relationships/image" Target="../media/image45.jpeg"/><Relationship Id="rId12" Type="http://schemas.openxmlformats.org/officeDocument/2006/relationships/image" Target="../media/image50.emf"/><Relationship Id="rId2" Type="http://schemas.openxmlformats.org/officeDocument/2006/relationships/image" Target="../media/image40.jpeg"/><Relationship Id="rId1" Type="http://schemas.openxmlformats.org/officeDocument/2006/relationships/image" Target="../media/image39.png"/><Relationship Id="rId6" Type="http://schemas.openxmlformats.org/officeDocument/2006/relationships/image" Target="../media/image44.jpeg"/><Relationship Id="rId11" Type="http://schemas.openxmlformats.org/officeDocument/2006/relationships/image" Target="../media/image49.jpeg"/><Relationship Id="rId5" Type="http://schemas.openxmlformats.org/officeDocument/2006/relationships/image" Target="../media/image43.jpeg"/><Relationship Id="rId10" Type="http://schemas.openxmlformats.org/officeDocument/2006/relationships/image" Target="../media/image48.jpeg"/><Relationship Id="rId4" Type="http://schemas.openxmlformats.org/officeDocument/2006/relationships/image" Target="../media/image42.jpeg"/><Relationship Id="rId9" Type="http://schemas.openxmlformats.org/officeDocument/2006/relationships/image" Target="../media/image4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52</xdr:row>
      <xdr:rowOff>9525</xdr:rowOff>
    </xdr:from>
    <xdr:to>
      <xdr:col>5</xdr:col>
      <xdr:colOff>0</xdr:colOff>
      <xdr:row>68</xdr:row>
      <xdr:rowOff>485775</xdr:rowOff>
    </xdr:to>
    <xdr:pic>
      <xdr:nvPicPr>
        <xdr:cNvPr id="6" name="Imagem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9050" y="9572625"/>
          <a:ext cx="5629275" cy="3381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28575</xdr:colOff>
      <xdr:row>70</xdr:row>
      <xdr:rowOff>19050</xdr:rowOff>
    </xdr:from>
    <xdr:to>
      <xdr:col>4</xdr:col>
      <xdr:colOff>1733550</xdr:colOff>
      <xdr:row>70</xdr:row>
      <xdr:rowOff>3733800</xdr:rowOff>
    </xdr:to>
    <xdr:pic>
      <xdr:nvPicPr>
        <xdr:cNvPr id="7" name="Imagem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28575" y="13354050"/>
          <a:ext cx="5581650" cy="3714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66676</xdr:colOff>
      <xdr:row>1</xdr:row>
      <xdr:rowOff>57150</xdr:rowOff>
    </xdr:from>
    <xdr:to>
      <xdr:col>1</xdr:col>
      <xdr:colOff>762000</xdr:colOff>
      <xdr:row>6</xdr:row>
      <xdr:rowOff>0</xdr:rowOff>
    </xdr:to>
    <xdr:pic>
      <xdr:nvPicPr>
        <xdr:cNvPr id="7172" name="Picture 4" descr="Brazao Itajobi 100dpi"/>
        <xdr:cNvPicPr>
          <a:picLocks noChangeAspect="1" noChangeArrowheads="1"/>
        </xdr:cNvPicPr>
      </xdr:nvPicPr>
      <xdr:blipFill>
        <a:blip xmlns:r="http://schemas.openxmlformats.org/officeDocument/2006/relationships" r:embed="rId3"/>
        <a:srcRect/>
        <a:stretch>
          <a:fillRect/>
        </a:stretch>
      </xdr:blipFill>
      <xdr:spPr bwMode="auto">
        <a:xfrm>
          <a:off x="66676" y="57150"/>
          <a:ext cx="1304924" cy="13049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142875</xdr:colOff>
      <xdr:row>21</xdr:row>
      <xdr:rowOff>0</xdr:rowOff>
    </xdr:to>
    <xdr:pic>
      <xdr:nvPicPr>
        <xdr:cNvPr id="11265"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5133975"/>
          <a:ext cx="142875" cy="0"/>
        </a:xfrm>
        <a:prstGeom prst="rect">
          <a:avLst/>
        </a:prstGeom>
        <a:noFill/>
        <a:ln w="9525">
          <a:noFill/>
          <a:miter lim="800000"/>
          <a:headEnd/>
          <a:tailEnd/>
        </a:ln>
      </xdr:spPr>
    </xdr:pic>
    <xdr:clientData/>
  </xdr:twoCellAnchor>
  <xdr:twoCellAnchor>
    <xdr:from>
      <xdr:col>0</xdr:col>
      <xdr:colOff>0</xdr:colOff>
      <xdr:row>21</xdr:row>
      <xdr:rowOff>0</xdr:rowOff>
    </xdr:from>
    <xdr:to>
      <xdr:col>0</xdr:col>
      <xdr:colOff>142875</xdr:colOff>
      <xdr:row>21</xdr:row>
      <xdr:rowOff>0</xdr:rowOff>
    </xdr:to>
    <xdr:pic>
      <xdr:nvPicPr>
        <xdr:cNvPr id="11266"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5133975"/>
          <a:ext cx="142875" cy="0"/>
        </a:xfrm>
        <a:prstGeom prst="rect">
          <a:avLst/>
        </a:prstGeom>
        <a:noFill/>
        <a:ln w="9525">
          <a:noFill/>
          <a:miter lim="800000"/>
          <a:headEnd/>
          <a:tailEnd/>
        </a:ln>
      </xdr:spPr>
    </xdr:pic>
    <xdr:clientData/>
  </xdr:twoCellAnchor>
  <xdr:twoCellAnchor>
    <xdr:from>
      <xdr:col>0</xdr:col>
      <xdr:colOff>0</xdr:colOff>
      <xdr:row>25</xdr:row>
      <xdr:rowOff>0</xdr:rowOff>
    </xdr:from>
    <xdr:to>
      <xdr:col>0</xdr:col>
      <xdr:colOff>142875</xdr:colOff>
      <xdr:row>25</xdr:row>
      <xdr:rowOff>0</xdr:rowOff>
    </xdr:to>
    <xdr:pic>
      <xdr:nvPicPr>
        <xdr:cNvPr id="11267"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5534025"/>
          <a:ext cx="142875" cy="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0</xdr:col>
      <xdr:colOff>1200150</xdr:colOff>
      <xdr:row>5</xdr:row>
      <xdr:rowOff>142875</xdr:rowOff>
    </xdr:to>
    <xdr:pic>
      <xdr:nvPicPr>
        <xdr:cNvPr id="5" name="Imagem 4" descr="Brazao Itajobi 100dpi"/>
        <xdr:cNvPicPr/>
      </xdr:nvPicPr>
      <xdr:blipFill>
        <a:blip xmlns:r="http://schemas.openxmlformats.org/officeDocument/2006/relationships" r:embed="rId2"/>
        <a:srcRect/>
        <a:stretch>
          <a:fillRect/>
        </a:stretch>
      </xdr:blipFill>
      <xdr:spPr bwMode="auto">
        <a:xfrm>
          <a:off x="0" y="0"/>
          <a:ext cx="1200150" cy="952500"/>
        </a:xfrm>
        <a:prstGeom prst="rect">
          <a:avLst/>
        </a:prstGeom>
        <a:noFill/>
        <a:ln w="9525">
          <a:noFill/>
          <a:miter lim="800000"/>
          <a:headEnd/>
          <a:tailEnd/>
        </a:ln>
      </xdr:spPr>
    </xdr:pic>
    <xdr:clientData/>
  </xdr:twoCellAnchor>
  <xdr:twoCellAnchor>
    <xdr:from>
      <xdr:col>0</xdr:col>
      <xdr:colOff>1200150</xdr:colOff>
      <xdr:row>0</xdr:row>
      <xdr:rowOff>66674</xdr:rowOff>
    </xdr:from>
    <xdr:to>
      <xdr:col>0</xdr:col>
      <xdr:colOff>5934076</xdr:colOff>
      <xdr:row>5</xdr:row>
      <xdr:rowOff>85724</xdr:rowOff>
    </xdr:to>
    <xdr:sp macro="" textlink="">
      <xdr:nvSpPr>
        <xdr:cNvPr id="7169" name="Text Box 1"/>
        <xdr:cNvSpPr txBox="1">
          <a:spLocks noChangeArrowheads="1"/>
        </xdr:cNvSpPr>
      </xdr:nvSpPr>
      <xdr:spPr bwMode="auto">
        <a:xfrm>
          <a:off x="1200150" y="66674"/>
          <a:ext cx="4733926" cy="828675"/>
        </a:xfrm>
        <a:prstGeom prst="rect">
          <a:avLst/>
        </a:prstGeom>
        <a:solidFill>
          <a:srgbClr val="FFFFFF"/>
        </a:solidFill>
        <a:ln w="9525">
          <a:noFill/>
          <a:miter lim="800000"/>
          <a:headEnd/>
          <a:tailEnd/>
        </a:ln>
      </xdr:spPr>
      <xdr:txBody>
        <a:bodyPr vertOverflow="clip" wrap="square" lIns="0" tIns="0" rIns="0" bIns="0" anchor="t" upright="1"/>
        <a:lstStyle/>
        <a:p>
          <a:pPr algn="ctr" rtl="1">
            <a:defRPr sz="1000"/>
          </a:pPr>
          <a:r>
            <a:rPr lang="pt-BR" sz="2000" b="0" i="1" strike="noStrike">
              <a:solidFill>
                <a:srgbClr val="000000"/>
              </a:solidFill>
              <a:latin typeface="Monotype Corsiva"/>
            </a:rPr>
            <a:t>Prefeitura do Município de Itajobi</a:t>
          </a:r>
        </a:p>
        <a:p>
          <a:pPr algn="l" rtl="1">
            <a:defRPr sz="1000"/>
          </a:pPr>
          <a:r>
            <a:rPr lang="pt-BR" sz="2000" b="1" i="0" strike="noStrike">
              <a:solidFill>
                <a:srgbClr val="000000"/>
              </a:solidFill>
              <a:latin typeface="Lucida Sans Unicode"/>
              <a:cs typeface="Lucida Sans Unicode"/>
            </a:rPr>
            <a:t>    </a:t>
          </a:r>
          <a:r>
            <a:rPr lang="pt-BR" sz="1200" b="1" i="0" strike="noStrike">
              <a:solidFill>
                <a:srgbClr val="000000"/>
              </a:solidFill>
              <a:latin typeface="Arial"/>
              <a:cs typeface="Arial"/>
            </a:rPr>
            <a:t>ESTADO DE SÃO PAULO     </a:t>
          </a:r>
          <a:r>
            <a:rPr lang="pt-BR" sz="1200" b="1" i="0" strike="noStrike">
              <a:solidFill>
                <a:srgbClr val="000000"/>
              </a:solidFill>
              <a:latin typeface="Lucida Sans Unicode"/>
              <a:cs typeface="Lucida Sans Unicode"/>
            </a:rPr>
            <a:t>  </a:t>
          </a:r>
          <a:r>
            <a:rPr lang="pt-BR" sz="1200" b="1" i="0" strike="noStrike">
              <a:solidFill>
                <a:srgbClr val="000000"/>
              </a:solidFill>
              <a:latin typeface="Arial"/>
              <a:cs typeface="Arial"/>
            </a:rPr>
            <a:t>     CNPJ 45.126.851/0001-13    </a:t>
          </a:r>
        </a:p>
        <a:p>
          <a:pPr algn="l" rtl="1">
            <a:defRPr sz="1000"/>
          </a:pPr>
          <a:endParaRPr lang="pt-BR" sz="1200" b="1" i="0" strike="noStrike">
            <a:solidFill>
              <a:srgbClr val="000000"/>
            </a:solidFill>
            <a:latin typeface="Arial"/>
            <a:cs typeface="Aria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142875</xdr:colOff>
      <xdr:row>21</xdr:row>
      <xdr:rowOff>0</xdr:rowOff>
    </xdr:to>
    <xdr:pic>
      <xdr:nvPicPr>
        <xdr:cNvPr id="12289"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2752725"/>
          <a:ext cx="142875" cy="0"/>
        </a:xfrm>
        <a:prstGeom prst="rect">
          <a:avLst/>
        </a:prstGeom>
        <a:noFill/>
        <a:ln w="9525">
          <a:noFill/>
          <a:miter lim="800000"/>
          <a:headEnd/>
          <a:tailEnd/>
        </a:ln>
      </xdr:spPr>
    </xdr:pic>
    <xdr:clientData/>
  </xdr:twoCellAnchor>
  <xdr:twoCellAnchor>
    <xdr:from>
      <xdr:col>0</xdr:col>
      <xdr:colOff>0</xdr:colOff>
      <xdr:row>21</xdr:row>
      <xdr:rowOff>0</xdr:rowOff>
    </xdr:from>
    <xdr:to>
      <xdr:col>0</xdr:col>
      <xdr:colOff>142875</xdr:colOff>
      <xdr:row>21</xdr:row>
      <xdr:rowOff>0</xdr:rowOff>
    </xdr:to>
    <xdr:pic>
      <xdr:nvPicPr>
        <xdr:cNvPr id="12290"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2752725"/>
          <a:ext cx="142875" cy="0"/>
        </a:xfrm>
        <a:prstGeom prst="rect">
          <a:avLst/>
        </a:prstGeom>
        <a:noFill/>
        <a:ln w="9525">
          <a:noFill/>
          <a:miter lim="800000"/>
          <a:headEnd/>
          <a:tailEnd/>
        </a:ln>
      </xdr:spPr>
    </xdr:pic>
    <xdr:clientData/>
  </xdr:twoCellAnchor>
  <xdr:twoCellAnchor>
    <xdr:from>
      <xdr:col>0</xdr:col>
      <xdr:colOff>0</xdr:colOff>
      <xdr:row>0</xdr:row>
      <xdr:rowOff>180976</xdr:rowOff>
    </xdr:from>
    <xdr:to>
      <xdr:col>0</xdr:col>
      <xdr:colOff>1209675</xdr:colOff>
      <xdr:row>5</xdr:row>
      <xdr:rowOff>104775</xdr:rowOff>
    </xdr:to>
    <xdr:pic>
      <xdr:nvPicPr>
        <xdr:cNvPr id="4" name="Picture 37" descr="Brazao Itajobi 100dpi"/>
        <xdr:cNvPicPr>
          <a:picLocks noChangeAspect="1" noChangeArrowheads="1"/>
        </xdr:cNvPicPr>
      </xdr:nvPicPr>
      <xdr:blipFill>
        <a:blip xmlns:r="http://schemas.openxmlformats.org/officeDocument/2006/relationships" r:embed="rId2"/>
        <a:srcRect/>
        <a:stretch>
          <a:fillRect/>
        </a:stretch>
      </xdr:blipFill>
      <xdr:spPr bwMode="auto">
        <a:xfrm>
          <a:off x="0" y="180976"/>
          <a:ext cx="1209675" cy="1114424"/>
        </a:xfrm>
        <a:prstGeom prst="rect">
          <a:avLst/>
        </a:prstGeom>
        <a:noFill/>
      </xdr:spPr>
    </xdr:pic>
    <xdr:clientData/>
  </xdr:twoCellAnchor>
  <xdr:twoCellAnchor>
    <xdr:from>
      <xdr:col>0</xdr:col>
      <xdr:colOff>0</xdr:colOff>
      <xdr:row>49</xdr:row>
      <xdr:rowOff>85725</xdr:rowOff>
    </xdr:from>
    <xdr:to>
      <xdr:col>0</xdr:col>
      <xdr:colOff>1209675</xdr:colOff>
      <xdr:row>55</xdr:row>
      <xdr:rowOff>0</xdr:rowOff>
    </xdr:to>
    <xdr:pic>
      <xdr:nvPicPr>
        <xdr:cNvPr id="5" name="Picture 37" descr="Brazao Itajobi 100dpi"/>
        <xdr:cNvPicPr>
          <a:picLocks noChangeAspect="1" noChangeArrowheads="1"/>
        </xdr:cNvPicPr>
      </xdr:nvPicPr>
      <xdr:blipFill>
        <a:blip xmlns:r="http://schemas.openxmlformats.org/officeDocument/2006/relationships" r:embed="rId2"/>
        <a:srcRect/>
        <a:stretch>
          <a:fillRect/>
        </a:stretch>
      </xdr:blipFill>
      <xdr:spPr bwMode="auto">
        <a:xfrm>
          <a:off x="0" y="9201150"/>
          <a:ext cx="1209675" cy="1295400"/>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161924</xdr:rowOff>
    </xdr:from>
    <xdr:to>
      <xdr:col>0</xdr:col>
      <xdr:colOff>1209675</xdr:colOff>
      <xdr:row>6</xdr:row>
      <xdr:rowOff>28574</xdr:rowOff>
    </xdr:to>
    <xdr:pic>
      <xdr:nvPicPr>
        <xdr:cNvPr id="2" name="Picture 37" descr="Brazao Itajobi 100dpi"/>
        <xdr:cNvPicPr>
          <a:picLocks noChangeAspect="1" noChangeArrowheads="1"/>
        </xdr:cNvPicPr>
      </xdr:nvPicPr>
      <xdr:blipFill>
        <a:blip xmlns:r="http://schemas.openxmlformats.org/officeDocument/2006/relationships" r:embed="rId1"/>
        <a:srcRect/>
        <a:stretch>
          <a:fillRect/>
        </a:stretch>
      </xdr:blipFill>
      <xdr:spPr bwMode="auto">
        <a:xfrm>
          <a:off x="0" y="161924"/>
          <a:ext cx="1209675" cy="122872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419101</xdr:colOff>
      <xdr:row>3</xdr:row>
      <xdr:rowOff>123825</xdr:rowOff>
    </xdr:to>
    <xdr:pic>
      <xdr:nvPicPr>
        <xdr:cNvPr id="7169" name="Picture 1" descr="Brazao Itajobi 100dpi"/>
        <xdr:cNvPicPr>
          <a:picLocks noChangeAspect="1" noChangeArrowheads="1"/>
        </xdr:cNvPicPr>
      </xdr:nvPicPr>
      <xdr:blipFill>
        <a:blip xmlns:r="http://schemas.openxmlformats.org/officeDocument/2006/relationships" r:embed="rId1"/>
        <a:srcRect/>
        <a:stretch>
          <a:fillRect/>
        </a:stretch>
      </xdr:blipFill>
      <xdr:spPr bwMode="auto">
        <a:xfrm>
          <a:off x="1" y="0"/>
          <a:ext cx="1257300" cy="98107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1</xdr:row>
      <xdr:rowOff>76200</xdr:rowOff>
    </xdr:from>
    <xdr:to>
      <xdr:col>0</xdr:col>
      <xdr:colOff>1228725</xdr:colOff>
      <xdr:row>7</xdr:row>
      <xdr:rowOff>133350</xdr:rowOff>
    </xdr:to>
    <xdr:pic>
      <xdr:nvPicPr>
        <xdr:cNvPr id="2" name="Picture 37" descr="Brazao Itajobi 100dpi"/>
        <xdr:cNvPicPr>
          <a:picLocks noChangeAspect="1" noChangeArrowheads="1"/>
        </xdr:cNvPicPr>
      </xdr:nvPicPr>
      <xdr:blipFill>
        <a:blip xmlns:r="http://schemas.openxmlformats.org/officeDocument/2006/relationships" r:embed="rId1"/>
        <a:srcRect/>
        <a:stretch>
          <a:fillRect/>
        </a:stretch>
      </xdr:blipFill>
      <xdr:spPr bwMode="auto">
        <a:xfrm>
          <a:off x="19050" y="238125"/>
          <a:ext cx="1209675" cy="1419225"/>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113</xdr:row>
      <xdr:rowOff>0</xdr:rowOff>
    </xdr:from>
    <xdr:to>
      <xdr:col>6</xdr:col>
      <xdr:colOff>171450</xdr:colOff>
      <xdr:row>114</xdr:row>
      <xdr:rowOff>9525</xdr:rowOff>
    </xdr:to>
    <xdr:pic>
      <xdr:nvPicPr>
        <xdr:cNvPr id="13313" name="Imagem 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5088850"/>
          <a:ext cx="171450" cy="171450"/>
        </a:xfrm>
        <a:prstGeom prst="rect">
          <a:avLst/>
        </a:prstGeom>
        <a:noFill/>
        <a:ln w="9525">
          <a:noFill/>
          <a:miter lim="800000"/>
          <a:headEnd/>
          <a:tailEnd/>
        </a:ln>
      </xdr:spPr>
    </xdr:pic>
    <xdr:clientData/>
  </xdr:twoCellAnchor>
  <xdr:twoCellAnchor editAs="oneCell">
    <xdr:from>
      <xdr:col>6</xdr:col>
      <xdr:colOff>0</xdr:colOff>
      <xdr:row>114</xdr:row>
      <xdr:rowOff>0</xdr:rowOff>
    </xdr:from>
    <xdr:to>
      <xdr:col>6</xdr:col>
      <xdr:colOff>171450</xdr:colOff>
      <xdr:row>115</xdr:row>
      <xdr:rowOff>9525</xdr:rowOff>
    </xdr:to>
    <xdr:pic>
      <xdr:nvPicPr>
        <xdr:cNvPr id="13314" name="Imagem 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5250775"/>
          <a:ext cx="171450" cy="171450"/>
        </a:xfrm>
        <a:prstGeom prst="rect">
          <a:avLst/>
        </a:prstGeom>
        <a:noFill/>
        <a:ln w="9525">
          <a:noFill/>
          <a:miter lim="800000"/>
          <a:headEnd/>
          <a:tailEnd/>
        </a:ln>
      </xdr:spPr>
    </xdr:pic>
    <xdr:clientData/>
  </xdr:twoCellAnchor>
  <xdr:twoCellAnchor editAs="oneCell">
    <xdr:from>
      <xdr:col>6</xdr:col>
      <xdr:colOff>0</xdr:colOff>
      <xdr:row>115</xdr:row>
      <xdr:rowOff>0</xdr:rowOff>
    </xdr:from>
    <xdr:to>
      <xdr:col>6</xdr:col>
      <xdr:colOff>171450</xdr:colOff>
      <xdr:row>116</xdr:row>
      <xdr:rowOff>9525</xdr:rowOff>
    </xdr:to>
    <xdr:pic>
      <xdr:nvPicPr>
        <xdr:cNvPr id="13315" name="Imagem 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5412700"/>
          <a:ext cx="171450" cy="171450"/>
        </a:xfrm>
        <a:prstGeom prst="rect">
          <a:avLst/>
        </a:prstGeom>
        <a:noFill/>
        <a:ln w="9525">
          <a:noFill/>
          <a:miter lim="800000"/>
          <a:headEnd/>
          <a:tailEnd/>
        </a:ln>
      </xdr:spPr>
    </xdr:pic>
    <xdr:clientData/>
  </xdr:twoCellAnchor>
  <xdr:twoCellAnchor editAs="oneCell">
    <xdr:from>
      <xdr:col>6</xdr:col>
      <xdr:colOff>0</xdr:colOff>
      <xdr:row>116</xdr:row>
      <xdr:rowOff>0</xdr:rowOff>
    </xdr:from>
    <xdr:to>
      <xdr:col>6</xdr:col>
      <xdr:colOff>171450</xdr:colOff>
      <xdr:row>117</xdr:row>
      <xdr:rowOff>9525</xdr:rowOff>
    </xdr:to>
    <xdr:pic>
      <xdr:nvPicPr>
        <xdr:cNvPr id="13316" name="Imagem 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5574625"/>
          <a:ext cx="171450" cy="171450"/>
        </a:xfrm>
        <a:prstGeom prst="rect">
          <a:avLst/>
        </a:prstGeom>
        <a:noFill/>
        <a:ln w="9525">
          <a:noFill/>
          <a:miter lim="800000"/>
          <a:headEnd/>
          <a:tailEnd/>
        </a:ln>
      </xdr:spPr>
    </xdr:pic>
    <xdr:clientData/>
  </xdr:twoCellAnchor>
  <xdr:twoCellAnchor editAs="oneCell">
    <xdr:from>
      <xdr:col>6</xdr:col>
      <xdr:colOff>0</xdr:colOff>
      <xdr:row>117</xdr:row>
      <xdr:rowOff>0</xdr:rowOff>
    </xdr:from>
    <xdr:to>
      <xdr:col>6</xdr:col>
      <xdr:colOff>171450</xdr:colOff>
      <xdr:row>118</xdr:row>
      <xdr:rowOff>9525</xdr:rowOff>
    </xdr:to>
    <xdr:pic>
      <xdr:nvPicPr>
        <xdr:cNvPr id="13317" name="Imagem 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5736550"/>
          <a:ext cx="171450" cy="171450"/>
        </a:xfrm>
        <a:prstGeom prst="rect">
          <a:avLst/>
        </a:prstGeom>
        <a:noFill/>
        <a:ln w="9525">
          <a:noFill/>
          <a:miter lim="800000"/>
          <a:headEnd/>
          <a:tailEnd/>
        </a:ln>
      </xdr:spPr>
    </xdr:pic>
    <xdr:clientData/>
  </xdr:twoCellAnchor>
  <xdr:twoCellAnchor editAs="oneCell">
    <xdr:from>
      <xdr:col>6</xdr:col>
      <xdr:colOff>0</xdr:colOff>
      <xdr:row>123</xdr:row>
      <xdr:rowOff>0</xdr:rowOff>
    </xdr:from>
    <xdr:to>
      <xdr:col>6</xdr:col>
      <xdr:colOff>171450</xdr:colOff>
      <xdr:row>124</xdr:row>
      <xdr:rowOff>9525</xdr:rowOff>
    </xdr:to>
    <xdr:pic>
      <xdr:nvPicPr>
        <xdr:cNvPr id="13318" name="Imagem 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6746200"/>
          <a:ext cx="171450" cy="171450"/>
        </a:xfrm>
        <a:prstGeom prst="rect">
          <a:avLst/>
        </a:prstGeom>
        <a:noFill/>
        <a:ln w="9525">
          <a:noFill/>
          <a:miter lim="800000"/>
          <a:headEnd/>
          <a:tailEnd/>
        </a:ln>
      </xdr:spPr>
    </xdr:pic>
    <xdr:clientData/>
  </xdr:twoCellAnchor>
  <xdr:twoCellAnchor editAs="oneCell">
    <xdr:from>
      <xdr:col>6</xdr:col>
      <xdr:colOff>0</xdr:colOff>
      <xdr:row>124</xdr:row>
      <xdr:rowOff>0</xdr:rowOff>
    </xdr:from>
    <xdr:to>
      <xdr:col>6</xdr:col>
      <xdr:colOff>171450</xdr:colOff>
      <xdr:row>125</xdr:row>
      <xdr:rowOff>9525</xdr:rowOff>
    </xdr:to>
    <xdr:pic>
      <xdr:nvPicPr>
        <xdr:cNvPr id="13319" name="Imagem 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6908125"/>
          <a:ext cx="171450" cy="171450"/>
        </a:xfrm>
        <a:prstGeom prst="rect">
          <a:avLst/>
        </a:prstGeom>
        <a:noFill/>
        <a:ln w="9525">
          <a:noFill/>
          <a:miter lim="800000"/>
          <a:headEnd/>
          <a:tailEnd/>
        </a:ln>
      </xdr:spPr>
    </xdr:pic>
    <xdr:clientData/>
  </xdr:twoCellAnchor>
  <xdr:twoCellAnchor editAs="oneCell">
    <xdr:from>
      <xdr:col>6</xdr:col>
      <xdr:colOff>0</xdr:colOff>
      <xdr:row>125</xdr:row>
      <xdr:rowOff>0</xdr:rowOff>
    </xdr:from>
    <xdr:to>
      <xdr:col>6</xdr:col>
      <xdr:colOff>171450</xdr:colOff>
      <xdr:row>126</xdr:row>
      <xdr:rowOff>9525</xdr:rowOff>
    </xdr:to>
    <xdr:pic>
      <xdr:nvPicPr>
        <xdr:cNvPr id="13320" name="Imagem 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7108150"/>
          <a:ext cx="171450" cy="171450"/>
        </a:xfrm>
        <a:prstGeom prst="rect">
          <a:avLst/>
        </a:prstGeom>
        <a:noFill/>
        <a:ln w="9525">
          <a:noFill/>
          <a:miter lim="800000"/>
          <a:headEnd/>
          <a:tailEnd/>
        </a:ln>
      </xdr:spPr>
    </xdr:pic>
    <xdr:clientData/>
  </xdr:twoCellAnchor>
  <xdr:twoCellAnchor editAs="oneCell">
    <xdr:from>
      <xdr:col>6</xdr:col>
      <xdr:colOff>0</xdr:colOff>
      <xdr:row>126</xdr:row>
      <xdr:rowOff>0</xdr:rowOff>
    </xdr:from>
    <xdr:to>
      <xdr:col>6</xdr:col>
      <xdr:colOff>171450</xdr:colOff>
      <xdr:row>127</xdr:row>
      <xdr:rowOff>171450</xdr:rowOff>
    </xdr:to>
    <xdr:pic>
      <xdr:nvPicPr>
        <xdr:cNvPr id="13321" name="Imagem 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7270075"/>
          <a:ext cx="171450" cy="171450"/>
        </a:xfrm>
        <a:prstGeom prst="rect">
          <a:avLst/>
        </a:prstGeom>
        <a:noFill/>
        <a:ln w="9525">
          <a:noFill/>
          <a:miter lim="800000"/>
          <a:headEnd/>
          <a:tailEnd/>
        </a:ln>
      </xdr:spPr>
    </xdr:pic>
    <xdr:clientData/>
  </xdr:twoCellAnchor>
  <xdr:twoCellAnchor editAs="oneCell">
    <xdr:from>
      <xdr:col>6</xdr:col>
      <xdr:colOff>0</xdr:colOff>
      <xdr:row>127</xdr:row>
      <xdr:rowOff>0</xdr:rowOff>
    </xdr:from>
    <xdr:to>
      <xdr:col>6</xdr:col>
      <xdr:colOff>171450</xdr:colOff>
      <xdr:row>127</xdr:row>
      <xdr:rowOff>171450</xdr:rowOff>
    </xdr:to>
    <xdr:pic>
      <xdr:nvPicPr>
        <xdr:cNvPr id="13322" name="Imagem 1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7432000"/>
          <a:ext cx="171450" cy="171450"/>
        </a:xfrm>
        <a:prstGeom prst="rect">
          <a:avLst/>
        </a:prstGeom>
        <a:noFill/>
        <a:ln w="9525">
          <a:noFill/>
          <a:miter lim="800000"/>
          <a:headEnd/>
          <a:tailEnd/>
        </a:ln>
      </xdr:spPr>
    </xdr:pic>
    <xdr:clientData/>
  </xdr:twoCellAnchor>
  <xdr:twoCellAnchor editAs="oneCell">
    <xdr:from>
      <xdr:col>6</xdr:col>
      <xdr:colOff>0</xdr:colOff>
      <xdr:row>132</xdr:row>
      <xdr:rowOff>0</xdr:rowOff>
    </xdr:from>
    <xdr:to>
      <xdr:col>6</xdr:col>
      <xdr:colOff>171450</xdr:colOff>
      <xdr:row>133</xdr:row>
      <xdr:rowOff>9525</xdr:rowOff>
    </xdr:to>
    <xdr:pic>
      <xdr:nvPicPr>
        <xdr:cNvPr id="13323" name="Imagem 1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9251275"/>
          <a:ext cx="171450" cy="171450"/>
        </a:xfrm>
        <a:prstGeom prst="rect">
          <a:avLst/>
        </a:prstGeom>
        <a:noFill/>
        <a:ln w="9525">
          <a:noFill/>
          <a:miter lim="800000"/>
          <a:headEnd/>
          <a:tailEnd/>
        </a:ln>
      </xdr:spPr>
    </xdr:pic>
    <xdr:clientData/>
  </xdr:twoCellAnchor>
  <xdr:twoCellAnchor editAs="oneCell">
    <xdr:from>
      <xdr:col>6</xdr:col>
      <xdr:colOff>0</xdr:colOff>
      <xdr:row>133</xdr:row>
      <xdr:rowOff>0</xdr:rowOff>
    </xdr:from>
    <xdr:to>
      <xdr:col>6</xdr:col>
      <xdr:colOff>171450</xdr:colOff>
      <xdr:row>134</xdr:row>
      <xdr:rowOff>9525</xdr:rowOff>
    </xdr:to>
    <xdr:pic>
      <xdr:nvPicPr>
        <xdr:cNvPr id="13324" name="Imagem 1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9413200"/>
          <a:ext cx="171450" cy="171450"/>
        </a:xfrm>
        <a:prstGeom prst="rect">
          <a:avLst/>
        </a:prstGeom>
        <a:noFill/>
        <a:ln w="9525">
          <a:noFill/>
          <a:miter lim="800000"/>
          <a:headEnd/>
          <a:tailEnd/>
        </a:ln>
      </xdr:spPr>
    </xdr:pic>
    <xdr:clientData/>
  </xdr:twoCellAnchor>
  <xdr:twoCellAnchor editAs="oneCell">
    <xdr:from>
      <xdr:col>6</xdr:col>
      <xdr:colOff>0</xdr:colOff>
      <xdr:row>134</xdr:row>
      <xdr:rowOff>0</xdr:rowOff>
    </xdr:from>
    <xdr:to>
      <xdr:col>6</xdr:col>
      <xdr:colOff>171450</xdr:colOff>
      <xdr:row>135</xdr:row>
      <xdr:rowOff>9525</xdr:rowOff>
    </xdr:to>
    <xdr:pic>
      <xdr:nvPicPr>
        <xdr:cNvPr id="13325" name="Imagem 1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9575125"/>
          <a:ext cx="171450" cy="171450"/>
        </a:xfrm>
        <a:prstGeom prst="rect">
          <a:avLst/>
        </a:prstGeom>
        <a:noFill/>
        <a:ln w="9525">
          <a:noFill/>
          <a:miter lim="800000"/>
          <a:headEnd/>
          <a:tailEnd/>
        </a:ln>
      </xdr:spPr>
    </xdr:pic>
    <xdr:clientData/>
  </xdr:twoCellAnchor>
  <xdr:twoCellAnchor editAs="oneCell">
    <xdr:from>
      <xdr:col>6</xdr:col>
      <xdr:colOff>0</xdr:colOff>
      <xdr:row>139</xdr:row>
      <xdr:rowOff>0</xdr:rowOff>
    </xdr:from>
    <xdr:to>
      <xdr:col>6</xdr:col>
      <xdr:colOff>171450</xdr:colOff>
      <xdr:row>141</xdr:row>
      <xdr:rowOff>9525</xdr:rowOff>
    </xdr:to>
    <xdr:pic>
      <xdr:nvPicPr>
        <xdr:cNvPr id="13326" name="Imagem 1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460950"/>
          <a:ext cx="171450" cy="171450"/>
        </a:xfrm>
        <a:prstGeom prst="rect">
          <a:avLst/>
        </a:prstGeom>
        <a:noFill/>
        <a:ln w="9525">
          <a:noFill/>
          <a:miter lim="800000"/>
          <a:headEnd/>
          <a:tailEnd/>
        </a:ln>
      </xdr:spPr>
    </xdr:pic>
    <xdr:clientData/>
  </xdr:twoCellAnchor>
  <xdr:twoCellAnchor editAs="oneCell">
    <xdr:from>
      <xdr:col>6</xdr:col>
      <xdr:colOff>0</xdr:colOff>
      <xdr:row>140</xdr:row>
      <xdr:rowOff>0</xdr:rowOff>
    </xdr:from>
    <xdr:to>
      <xdr:col>6</xdr:col>
      <xdr:colOff>171450</xdr:colOff>
      <xdr:row>142</xdr:row>
      <xdr:rowOff>9525</xdr:rowOff>
    </xdr:to>
    <xdr:pic>
      <xdr:nvPicPr>
        <xdr:cNvPr id="13327" name="Imagem 1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622875"/>
          <a:ext cx="171450" cy="171450"/>
        </a:xfrm>
        <a:prstGeom prst="rect">
          <a:avLst/>
        </a:prstGeom>
        <a:noFill/>
        <a:ln w="9525">
          <a:noFill/>
          <a:miter lim="800000"/>
          <a:headEnd/>
          <a:tailEnd/>
        </a:ln>
      </xdr:spPr>
    </xdr:pic>
    <xdr:clientData/>
  </xdr:twoCellAnchor>
  <xdr:twoCellAnchor editAs="oneCell">
    <xdr:from>
      <xdr:col>6</xdr:col>
      <xdr:colOff>0</xdr:colOff>
      <xdr:row>141</xdr:row>
      <xdr:rowOff>0</xdr:rowOff>
    </xdr:from>
    <xdr:to>
      <xdr:col>6</xdr:col>
      <xdr:colOff>171450</xdr:colOff>
      <xdr:row>143</xdr:row>
      <xdr:rowOff>9525</xdr:rowOff>
    </xdr:to>
    <xdr:pic>
      <xdr:nvPicPr>
        <xdr:cNvPr id="13328" name="Imagem 1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784800"/>
          <a:ext cx="171450" cy="171450"/>
        </a:xfrm>
        <a:prstGeom prst="rect">
          <a:avLst/>
        </a:prstGeom>
        <a:noFill/>
        <a:ln w="9525">
          <a:noFill/>
          <a:miter lim="800000"/>
          <a:headEnd/>
          <a:tailEnd/>
        </a:ln>
      </xdr:spPr>
    </xdr:pic>
    <xdr:clientData/>
  </xdr:twoCellAnchor>
  <xdr:twoCellAnchor editAs="oneCell">
    <xdr:from>
      <xdr:col>6</xdr:col>
      <xdr:colOff>0</xdr:colOff>
      <xdr:row>146</xdr:row>
      <xdr:rowOff>0</xdr:rowOff>
    </xdr:from>
    <xdr:to>
      <xdr:col>6</xdr:col>
      <xdr:colOff>171450</xdr:colOff>
      <xdr:row>147</xdr:row>
      <xdr:rowOff>9525</xdr:rowOff>
    </xdr:to>
    <xdr:pic>
      <xdr:nvPicPr>
        <xdr:cNvPr id="13329" name="Imagem 1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1632525"/>
          <a:ext cx="171450" cy="171450"/>
        </a:xfrm>
        <a:prstGeom prst="rect">
          <a:avLst/>
        </a:prstGeom>
        <a:noFill/>
        <a:ln w="9525">
          <a:noFill/>
          <a:miter lim="800000"/>
          <a:headEnd/>
          <a:tailEnd/>
        </a:ln>
      </xdr:spPr>
    </xdr:pic>
    <xdr:clientData/>
  </xdr:twoCellAnchor>
  <xdr:twoCellAnchor editAs="oneCell">
    <xdr:from>
      <xdr:col>6</xdr:col>
      <xdr:colOff>0</xdr:colOff>
      <xdr:row>147</xdr:row>
      <xdr:rowOff>0</xdr:rowOff>
    </xdr:from>
    <xdr:to>
      <xdr:col>6</xdr:col>
      <xdr:colOff>171450</xdr:colOff>
      <xdr:row>148</xdr:row>
      <xdr:rowOff>9525</xdr:rowOff>
    </xdr:to>
    <xdr:pic>
      <xdr:nvPicPr>
        <xdr:cNvPr id="13330" name="Imagem 1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1956375"/>
          <a:ext cx="171450" cy="171450"/>
        </a:xfrm>
        <a:prstGeom prst="rect">
          <a:avLst/>
        </a:prstGeom>
        <a:noFill/>
        <a:ln w="9525">
          <a:noFill/>
          <a:miter lim="800000"/>
          <a:headEnd/>
          <a:tailEnd/>
        </a:ln>
      </xdr:spPr>
    </xdr:pic>
    <xdr:clientData/>
  </xdr:twoCellAnchor>
  <xdr:twoCellAnchor editAs="oneCell">
    <xdr:from>
      <xdr:col>6</xdr:col>
      <xdr:colOff>0</xdr:colOff>
      <xdr:row>148</xdr:row>
      <xdr:rowOff>0</xdr:rowOff>
    </xdr:from>
    <xdr:to>
      <xdr:col>6</xdr:col>
      <xdr:colOff>171450</xdr:colOff>
      <xdr:row>149</xdr:row>
      <xdr:rowOff>9525</xdr:rowOff>
    </xdr:to>
    <xdr:pic>
      <xdr:nvPicPr>
        <xdr:cNvPr id="13331" name="Imagem 1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2280225"/>
          <a:ext cx="171450" cy="171450"/>
        </a:xfrm>
        <a:prstGeom prst="rect">
          <a:avLst/>
        </a:prstGeom>
        <a:noFill/>
        <a:ln w="9525">
          <a:noFill/>
          <a:miter lim="800000"/>
          <a:headEnd/>
          <a:tailEnd/>
        </a:ln>
      </xdr:spPr>
    </xdr:pic>
    <xdr:clientData/>
  </xdr:twoCellAnchor>
  <xdr:twoCellAnchor editAs="oneCell">
    <xdr:from>
      <xdr:col>6</xdr:col>
      <xdr:colOff>0</xdr:colOff>
      <xdr:row>149</xdr:row>
      <xdr:rowOff>0</xdr:rowOff>
    </xdr:from>
    <xdr:to>
      <xdr:col>6</xdr:col>
      <xdr:colOff>171450</xdr:colOff>
      <xdr:row>150</xdr:row>
      <xdr:rowOff>9525</xdr:rowOff>
    </xdr:to>
    <xdr:pic>
      <xdr:nvPicPr>
        <xdr:cNvPr id="13332" name="Imagem 2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2604075"/>
          <a:ext cx="171450" cy="171450"/>
        </a:xfrm>
        <a:prstGeom prst="rect">
          <a:avLst/>
        </a:prstGeom>
        <a:noFill/>
        <a:ln w="9525">
          <a:noFill/>
          <a:miter lim="800000"/>
          <a:headEnd/>
          <a:tailEnd/>
        </a:ln>
      </xdr:spPr>
    </xdr:pic>
    <xdr:clientData/>
  </xdr:twoCellAnchor>
  <xdr:twoCellAnchor editAs="oneCell">
    <xdr:from>
      <xdr:col>6</xdr:col>
      <xdr:colOff>0</xdr:colOff>
      <xdr:row>150</xdr:row>
      <xdr:rowOff>0</xdr:rowOff>
    </xdr:from>
    <xdr:to>
      <xdr:col>6</xdr:col>
      <xdr:colOff>171450</xdr:colOff>
      <xdr:row>151</xdr:row>
      <xdr:rowOff>9525</xdr:rowOff>
    </xdr:to>
    <xdr:pic>
      <xdr:nvPicPr>
        <xdr:cNvPr id="13333" name="Imagem 2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2766000"/>
          <a:ext cx="171450" cy="171450"/>
        </a:xfrm>
        <a:prstGeom prst="rect">
          <a:avLst/>
        </a:prstGeom>
        <a:noFill/>
        <a:ln w="9525">
          <a:noFill/>
          <a:miter lim="800000"/>
          <a:headEnd/>
          <a:tailEnd/>
        </a:ln>
      </xdr:spPr>
    </xdr:pic>
    <xdr:clientData/>
  </xdr:twoCellAnchor>
  <xdr:twoCellAnchor editAs="oneCell">
    <xdr:from>
      <xdr:col>6</xdr:col>
      <xdr:colOff>0</xdr:colOff>
      <xdr:row>151</xdr:row>
      <xdr:rowOff>0</xdr:rowOff>
    </xdr:from>
    <xdr:to>
      <xdr:col>6</xdr:col>
      <xdr:colOff>171450</xdr:colOff>
      <xdr:row>152</xdr:row>
      <xdr:rowOff>9525</xdr:rowOff>
    </xdr:to>
    <xdr:pic>
      <xdr:nvPicPr>
        <xdr:cNvPr id="13334" name="Imagem 2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2966025"/>
          <a:ext cx="171450" cy="171450"/>
        </a:xfrm>
        <a:prstGeom prst="rect">
          <a:avLst/>
        </a:prstGeom>
        <a:noFill/>
        <a:ln w="9525">
          <a:noFill/>
          <a:miter lim="800000"/>
          <a:headEnd/>
          <a:tailEnd/>
        </a:ln>
      </xdr:spPr>
    </xdr:pic>
    <xdr:clientData/>
  </xdr:twoCellAnchor>
  <xdr:twoCellAnchor editAs="oneCell">
    <xdr:from>
      <xdr:col>6</xdr:col>
      <xdr:colOff>0</xdr:colOff>
      <xdr:row>161</xdr:row>
      <xdr:rowOff>0</xdr:rowOff>
    </xdr:from>
    <xdr:to>
      <xdr:col>6</xdr:col>
      <xdr:colOff>171450</xdr:colOff>
      <xdr:row>161</xdr:row>
      <xdr:rowOff>161925</xdr:rowOff>
    </xdr:to>
    <xdr:pic>
      <xdr:nvPicPr>
        <xdr:cNvPr id="13335" name="Imagem 2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271075"/>
          <a:ext cx="171450" cy="161925"/>
        </a:xfrm>
        <a:prstGeom prst="rect">
          <a:avLst/>
        </a:prstGeom>
        <a:noFill/>
        <a:ln w="9525">
          <a:noFill/>
          <a:miter lim="800000"/>
          <a:headEnd/>
          <a:tailEnd/>
        </a:ln>
      </xdr:spPr>
    </xdr:pic>
    <xdr:clientData/>
  </xdr:twoCellAnchor>
  <xdr:twoCellAnchor editAs="oneCell">
    <xdr:from>
      <xdr:col>6</xdr:col>
      <xdr:colOff>0</xdr:colOff>
      <xdr:row>162</xdr:row>
      <xdr:rowOff>0</xdr:rowOff>
    </xdr:from>
    <xdr:to>
      <xdr:col>6</xdr:col>
      <xdr:colOff>171450</xdr:colOff>
      <xdr:row>162</xdr:row>
      <xdr:rowOff>161925</xdr:rowOff>
    </xdr:to>
    <xdr:pic>
      <xdr:nvPicPr>
        <xdr:cNvPr id="13336" name="Imagem 2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594925"/>
          <a:ext cx="171450" cy="161925"/>
        </a:xfrm>
        <a:prstGeom prst="rect">
          <a:avLst/>
        </a:prstGeom>
        <a:noFill/>
        <a:ln w="9525">
          <a:noFill/>
          <a:miter lim="800000"/>
          <a:headEnd/>
          <a:tailEnd/>
        </a:ln>
      </xdr:spPr>
    </xdr:pic>
    <xdr:clientData/>
  </xdr:twoCellAnchor>
  <xdr:twoCellAnchor editAs="oneCell">
    <xdr:from>
      <xdr:col>6</xdr:col>
      <xdr:colOff>0</xdr:colOff>
      <xdr:row>163</xdr:row>
      <xdr:rowOff>0</xdr:rowOff>
    </xdr:from>
    <xdr:to>
      <xdr:col>6</xdr:col>
      <xdr:colOff>171450</xdr:colOff>
      <xdr:row>163</xdr:row>
      <xdr:rowOff>171450</xdr:rowOff>
    </xdr:to>
    <xdr:pic>
      <xdr:nvPicPr>
        <xdr:cNvPr id="13337" name="Imagem 2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918775"/>
          <a:ext cx="171450" cy="171450"/>
        </a:xfrm>
        <a:prstGeom prst="rect">
          <a:avLst/>
        </a:prstGeom>
        <a:noFill/>
        <a:ln w="9525">
          <a:noFill/>
          <a:miter lim="800000"/>
          <a:headEnd/>
          <a:tailEnd/>
        </a:ln>
      </xdr:spPr>
    </xdr:pic>
    <xdr:clientData/>
  </xdr:twoCellAnchor>
  <xdr:twoCellAnchor editAs="oneCell">
    <xdr:from>
      <xdr:col>6</xdr:col>
      <xdr:colOff>0</xdr:colOff>
      <xdr:row>164</xdr:row>
      <xdr:rowOff>0</xdr:rowOff>
    </xdr:from>
    <xdr:to>
      <xdr:col>6</xdr:col>
      <xdr:colOff>171450</xdr:colOff>
      <xdr:row>165</xdr:row>
      <xdr:rowOff>152400</xdr:rowOff>
    </xdr:to>
    <xdr:pic>
      <xdr:nvPicPr>
        <xdr:cNvPr id="13338" name="Imagem 2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33100"/>
          <a:ext cx="171450" cy="171450"/>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339" name="Imagem 2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171450</xdr:rowOff>
    </xdr:to>
    <xdr:pic>
      <xdr:nvPicPr>
        <xdr:cNvPr id="13340" name="Imagem 2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71450"/>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341" name="Imagem 2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342" name="Imagem 3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343" name="Imagem 3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344" name="Imagem 3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345" name="Imagem 3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346" name="Imagem 3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127</xdr:row>
      <xdr:rowOff>0</xdr:rowOff>
    </xdr:from>
    <xdr:to>
      <xdr:col>6</xdr:col>
      <xdr:colOff>171450</xdr:colOff>
      <xdr:row>127</xdr:row>
      <xdr:rowOff>161925</xdr:rowOff>
    </xdr:to>
    <xdr:pic>
      <xdr:nvPicPr>
        <xdr:cNvPr id="13347" name="Imagem 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7432000"/>
          <a:ext cx="171450" cy="161925"/>
        </a:xfrm>
        <a:prstGeom prst="rect">
          <a:avLst/>
        </a:prstGeom>
        <a:noFill/>
        <a:ln w="9525">
          <a:noFill/>
          <a:miter lim="800000"/>
          <a:headEnd/>
          <a:tailEnd/>
        </a:ln>
      </xdr:spPr>
    </xdr:pic>
    <xdr:clientData/>
  </xdr:twoCellAnchor>
  <xdr:twoCellAnchor editAs="oneCell">
    <xdr:from>
      <xdr:col>6</xdr:col>
      <xdr:colOff>0</xdr:colOff>
      <xdr:row>128</xdr:row>
      <xdr:rowOff>0</xdr:rowOff>
    </xdr:from>
    <xdr:to>
      <xdr:col>6</xdr:col>
      <xdr:colOff>171450</xdr:colOff>
      <xdr:row>128</xdr:row>
      <xdr:rowOff>161925</xdr:rowOff>
    </xdr:to>
    <xdr:pic>
      <xdr:nvPicPr>
        <xdr:cNvPr id="13348" name="Imagem 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7917775"/>
          <a:ext cx="171450" cy="161925"/>
        </a:xfrm>
        <a:prstGeom prst="rect">
          <a:avLst/>
        </a:prstGeom>
        <a:noFill/>
        <a:ln w="9525">
          <a:noFill/>
          <a:miter lim="800000"/>
          <a:headEnd/>
          <a:tailEnd/>
        </a:ln>
      </xdr:spPr>
    </xdr:pic>
    <xdr:clientData/>
  </xdr:twoCellAnchor>
  <xdr:twoCellAnchor editAs="oneCell">
    <xdr:from>
      <xdr:col>6</xdr:col>
      <xdr:colOff>0</xdr:colOff>
      <xdr:row>129</xdr:row>
      <xdr:rowOff>0</xdr:rowOff>
    </xdr:from>
    <xdr:to>
      <xdr:col>6</xdr:col>
      <xdr:colOff>171450</xdr:colOff>
      <xdr:row>129</xdr:row>
      <xdr:rowOff>171450</xdr:rowOff>
    </xdr:to>
    <xdr:pic>
      <xdr:nvPicPr>
        <xdr:cNvPr id="13349" name="Imagem 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8241625"/>
          <a:ext cx="171450" cy="171450"/>
        </a:xfrm>
        <a:prstGeom prst="rect">
          <a:avLst/>
        </a:prstGeom>
        <a:noFill/>
        <a:ln w="9525">
          <a:noFill/>
          <a:miter lim="800000"/>
          <a:headEnd/>
          <a:tailEnd/>
        </a:ln>
      </xdr:spPr>
    </xdr:pic>
    <xdr:clientData/>
  </xdr:twoCellAnchor>
  <xdr:twoCellAnchor editAs="oneCell">
    <xdr:from>
      <xdr:col>6</xdr:col>
      <xdr:colOff>0</xdr:colOff>
      <xdr:row>130</xdr:row>
      <xdr:rowOff>0</xdr:rowOff>
    </xdr:from>
    <xdr:to>
      <xdr:col>6</xdr:col>
      <xdr:colOff>171450</xdr:colOff>
      <xdr:row>130</xdr:row>
      <xdr:rowOff>161925</xdr:rowOff>
    </xdr:to>
    <xdr:pic>
      <xdr:nvPicPr>
        <xdr:cNvPr id="13350" name="Imagem 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8441650"/>
          <a:ext cx="171450" cy="161925"/>
        </a:xfrm>
        <a:prstGeom prst="rect">
          <a:avLst/>
        </a:prstGeom>
        <a:noFill/>
        <a:ln w="9525">
          <a:noFill/>
          <a:miter lim="800000"/>
          <a:headEnd/>
          <a:tailEnd/>
        </a:ln>
      </xdr:spPr>
    </xdr:pic>
    <xdr:clientData/>
  </xdr:twoCellAnchor>
  <xdr:twoCellAnchor editAs="oneCell">
    <xdr:from>
      <xdr:col>6</xdr:col>
      <xdr:colOff>0</xdr:colOff>
      <xdr:row>131</xdr:row>
      <xdr:rowOff>0</xdr:rowOff>
    </xdr:from>
    <xdr:to>
      <xdr:col>6</xdr:col>
      <xdr:colOff>171450</xdr:colOff>
      <xdr:row>131</xdr:row>
      <xdr:rowOff>161925</xdr:rowOff>
    </xdr:to>
    <xdr:pic>
      <xdr:nvPicPr>
        <xdr:cNvPr id="13351" name="Imagem 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8927425"/>
          <a:ext cx="171450" cy="161925"/>
        </a:xfrm>
        <a:prstGeom prst="rect">
          <a:avLst/>
        </a:prstGeom>
        <a:noFill/>
        <a:ln w="9525">
          <a:noFill/>
          <a:miter lim="800000"/>
          <a:headEnd/>
          <a:tailEnd/>
        </a:ln>
      </xdr:spPr>
    </xdr:pic>
    <xdr:clientData/>
  </xdr:twoCellAnchor>
  <xdr:twoCellAnchor editAs="oneCell">
    <xdr:from>
      <xdr:col>6</xdr:col>
      <xdr:colOff>0</xdr:colOff>
      <xdr:row>137</xdr:row>
      <xdr:rowOff>0</xdr:rowOff>
    </xdr:from>
    <xdr:to>
      <xdr:col>6</xdr:col>
      <xdr:colOff>171450</xdr:colOff>
      <xdr:row>139</xdr:row>
      <xdr:rowOff>9525</xdr:rowOff>
    </xdr:to>
    <xdr:pic>
      <xdr:nvPicPr>
        <xdr:cNvPr id="13352" name="Imagem 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137100"/>
          <a:ext cx="171450" cy="171450"/>
        </a:xfrm>
        <a:prstGeom prst="rect">
          <a:avLst/>
        </a:prstGeom>
        <a:noFill/>
        <a:ln w="9525">
          <a:noFill/>
          <a:miter lim="800000"/>
          <a:headEnd/>
          <a:tailEnd/>
        </a:ln>
      </xdr:spPr>
    </xdr:pic>
    <xdr:clientData/>
  </xdr:twoCellAnchor>
  <xdr:twoCellAnchor editAs="oneCell">
    <xdr:from>
      <xdr:col>6</xdr:col>
      <xdr:colOff>0</xdr:colOff>
      <xdr:row>138</xdr:row>
      <xdr:rowOff>0</xdr:rowOff>
    </xdr:from>
    <xdr:to>
      <xdr:col>6</xdr:col>
      <xdr:colOff>171450</xdr:colOff>
      <xdr:row>140</xdr:row>
      <xdr:rowOff>9525</xdr:rowOff>
    </xdr:to>
    <xdr:pic>
      <xdr:nvPicPr>
        <xdr:cNvPr id="13353" name="Imagem 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299025"/>
          <a:ext cx="171450" cy="171450"/>
        </a:xfrm>
        <a:prstGeom prst="rect">
          <a:avLst/>
        </a:prstGeom>
        <a:noFill/>
        <a:ln w="9525">
          <a:noFill/>
          <a:miter lim="800000"/>
          <a:headEnd/>
          <a:tailEnd/>
        </a:ln>
      </xdr:spPr>
    </xdr:pic>
    <xdr:clientData/>
  </xdr:twoCellAnchor>
  <xdr:twoCellAnchor editAs="oneCell">
    <xdr:from>
      <xdr:col>6</xdr:col>
      <xdr:colOff>0</xdr:colOff>
      <xdr:row>139</xdr:row>
      <xdr:rowOff>0</xdr:rowOff>
    </xdr:from>
    <xdr:to>
      <xdr:col>6</xdr:col>
      <xdr:colOff>171450</xdr:colOff>
      <xdr:row>143</xdr:row>
      <xdr:rowOff>0</xdr:rowOff>
    </xdr:to>
    <xdr:pic>
      <xdr:nvPicPr>
        <xdr:cNvPr id="13354" name="Imagem 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460950"/>
          <a:ext cx="171450" cy="333375"/>
        </a:xfrm>
        <a:prstGeom prst="rect">
          <a:avLst/>
        </a:prstGeom>
        <a:noFill/>
        <a:ln w="9525">
          <a:noFill/>
          <a:miter lim="800000"/>
          <a:headEnd/>
          <a:tailEnd/>
        </a:ln>
      </xdr:spPr>
    </xdr:pic>
    <xdr:clientData/>
  </xdr:twoCellAnchor>
  <xdr:twoCellAnchor editAs="oneCell">
    <xdr:from>
      <xdr:col>6</xdr:col>
      <xdr:colOff>0</xdr:colOff>
      <xdr:row>140</xdr:row>
      <xdr:rowOff>0</xdr:rowOff>
    </xdr:from>
    <xdr:to>
      <xdr:col>6</xdr:col>
      <xdr:colOff>171450</xdr:colOff>
      <xdr:row>143</xdr:row>
      <xdr:rowOff>161925</xdr:rowOff>
    </xdr:to>
    <xdr:pic>
      <xdr:nvPicPr>
        <xdr:cNvPr id="13355" name="Imagem 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622875"/>
          <a:ext cx="171450" cy="333375"/>
        </a:xfrm>
        <a:prstGeom prst="rect">
          <a:avLst/>
        </a:prstGeom>
        <a:noFill/>
        <a:ln w="9525">
          <a:noFill/>
          <a:miter lim="800000"/>
          <a:headEnd/>
          <a:tailEnd/>
        </a:ln>
      </xdr:spPr>
    </xdr:pic>
    <xdr:clientData/>
  </xdr:twoCellAnchor>
  <xdr:twoCellAnchor editAs="oneCell">
    <xdr:from>
      <xdr:col>6</xdr:col>
      <xdr:colOff>0</xdr:colOff>
      <xdr:row>141</xdr:row>
      <xdr:rowOff>0</xdr:rowOff>
    </xdr:from>
    <xdr:to>
      <xdr:col>6</xdr:col>
      <xdr:colOff>171450</xdr:colOff>
      <xdr:row>143</xdr:row>
      <xdr:rowOff>171450</xdr:rowOff>
    </xdr:to>
    <xdr:pic>
      <xdr:nvPicPr>
        <xdr:cNvPr id="13356" name="Imagem 1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784800"/>
          <a:ext cx="171450" cy="333375"/>
        </a:xfrm>
        <a:prstGeom prst="rect">
          <a:avLst/>
        </a:prstGeom>
        <a:noFill/>
        <a:ln w="9525">
          <a:noFill/>
          <a:miter lim="800000"/>
          <a:headEnd/>
          <a:tailEnd/>
        </a:ln>
      </xdr:spPr>
    </xdr:pic>
    <xdr:clientData/>
  </xdr:twoCellAnchor>
  <xdr:twoCellAnchor editAs="oneCell">
    <xdr:from>
      <xdr:col>6</xdr:col>
      <xdr:colOff>0</xdr:colOff>
      <xdr:row>146</xdr:row>
      <xdr:rowOff>0</xdr:rowOff>
    </xdr:from>
    <xdr:to>
      <xdr:col>6</xdr:col>
      <xdr:colOff>171450</xdr:colOff>
      <xdr:row>147</xdr:row>
      <xdr:rowOff>9525</xdr:rowOff>
    </xdr:to>
    <xdr:pic>
      <xdr:nvPicPr>
        <xdr:cNvPr id="13357" name="Imagem 1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1632525"/>
          <a:ext cx="171450" cy="171450"/>
        </a:xfrm>
        <a:prstGeom prst="rect">
          <a:avLst/>
        </a:prstGeom>
        <a:noFill/>
        <a:ln w="9525">
          <a:noFill/>
          <a:miter lim="800000"/>
          <a:headEnd/>
          <a:tailEnd/>
        </a:ln>
      </xdr:spPr>
    </xdr:pic>
    <xdr:clientData/>
  </xdr:twoCellAnchor>
  <xdr:twoCellAnchor editAs="oneCell">
    <xdr:from>
      <xdr:col>6</xdr:col>
      <xdr:colOff>0</xdr:colOff>
      <xdr:row>147</xdr:row>
      <xdr:rowOff>0</xdr:rowOff>
    </xdr:from>
    <xdr:to>
      <xdr:col>6</xdr:col>
      <xdr:colOff>171450</xdr:colOff>
      <xdr:row>148</xdr:row>
      <xdr:rowOff>9525</xdr:rowOff>
    </xdr:to>
    <xdr:pic>
      <xdr:nvPicPr>
        <xdr:cNvPr id="13358" name="Imagem 1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1956375"/>
          <a:ext cx="171450" cy="171450"/>
        </a:xfrm>
        <a:prstGeom prst="rect">
          <a:avLst/>
        </a:prstGeom>
        <a:noFill/>
        <a:ln w="9525">
          <a:noFill/>
          <a:miter lim="800000"/>
          <a:headEnd/>
          <a:tailEnd/>
        </a:ln>
      </xdr:spPr>
    </xdr:pic>
    <xdr:clientData/>
  </xdr:twoCellAnchor>
  <xdr:twoCellAnchor editAs="oneCell">
    <xdr:from>
      <xdr:col>6</xdr:col>
      <xdr:colOff>0</xdr:colOff>
      <xdr:row>148</xdr:row>
      <xdr:rowOff>0</xdr:rowOff>
    </xdr:from>
    <xdr:to>
      <xdr:col>6</xdr:col>
      <xdr:colOff>171450</xdr:colOff>
      <xdr:row>149</xdr:row>
      <xdr:rowOff>9525</xdr:rowOff>
    </xdr:to>
    <xdr:pic>
      <xdr:nvPicPr>
        <xdr:cNvPr id="13359" name="Imagem 1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2280225"/>
          <a:ext cx="171450" cy="171450"/>
        </a:xfrm>
        <a:prstGeom prst="rect">
          <a:avLst/>
        </a:prstGeom>
        <a:noFill/>
        <a:ln w="9525">
          <a:noFill/>
          <a:miter lim="800000"/>
          <a:headEnd/>
          <a:tailEnd/>
        </a:ln>
      </xdr:spPr>
    </xdr:pic>
    <xdr:clientData/>
  </xdr:twoCellAnchor>
  <xdr:twoCellAnchor editAs="oneCell">
    <xdr:from>
      <xdr:col>6</xdr:col>
      <xdr:colOff>0</xdr:colOff>
      <xdr:row>153</xdr:row>
      <xdr:rowOff>0</xdr:rowOff>
    </xdr:from>
    <xdr:to>
      <xdr:col>6</xdr:col>
      <xdr:colOff>171450</xdr:colOff>
      <xdr:row>153</xdr:row>
      <xdr:rowOff>161925</xdr:rowOff>
    </xdr:to>
    <xdr:pic>
      <xdr:nvPicPr>
        <xdr:cNvPr id="13360" name="Imagem 1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3289875"/>
          <a:ext cx="171450" cy="161925"/>
        </a:xfrm>
        <a:prstGeom prst="rect">
          <a:avLst/>
        </a:prstGeom>
        <a:noFill/>
        <a:ln w="9525">
          <a:noFill/>
          <a:miter lim="800000"/>
          <a:headEnd/>
          <a:tailEnd/>
        </a:ln>
      </xdr:spPr>
    </xdr:pic>
    <xdr:clientData/>
  </xdr:twoCellAnchor>
  <xdr:twoCellAnchor editAs="oneCell">
    <xdr:from>
      <xdr:col>6</xdr:col>
      <xdr:colOff>0</xdr:colOff>
      <xdr:row>154</xdr:row>
      <xdr:rowOff>0</xdr:rowOff>
    </xdr:from>
    <xdr:to>
      <xdr:col>6</xdr:col>
      <xdr:colOff>171450</xdr:colOff>
      <xdr:row>154</xdr:row>
      <xdr:rowOff>161925</xdr:rowOff>
    </xdr:to>
    <xdr:pic>
      <xdr:nvPicPr>
        <xdr:cNvPr id="13361" name="Imagem 1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3613725"/>
          <a:ext cx="171450" cy="161925"/>
        </a:xfrm>
        <a:prstGeom prst="rect">
          <a:avLst/>
        </a:prstGeom>
        <a:noFill/>
        <a:ln w="9525">
          <a:noFill/>
          <a:miter lim="800000"/>
          <a:headEnd/>
          <a:tailEnd/>
        </a:ln>
      </xdr:spPr>
    </xdr:pic>
    <xdr:clientData/>
  </xdr:twoCellAnchor>
  <xdr:twoCellAnchor editAs="oneCell">
    <xdr:from>
      <xdr:col>6</xdr:col>
      <xdr:colOff>0</xdr:colOff>
      <xdr:row>155</xdr:row>
      <xdr:rowOff>0</xdr:rowOff>
    </xdr:from>
    <xdr:to>
      <xdr:col>6</xdr:col>
      <xdr:colOff>171450</xdr:colOff>
      <xdr:row>155</xdr:row>
      <xdr:rowOff>161925</xdr:rowOff>
    </xdr:to>
    <xdr:pic>
      <xdr:nvPicPr>
        <xdr:cNvPr id="13362" name="Imagem 1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3937575"/>
          <a:ext cx="171450" cy="161925"/>
        </a:xfrm>
        <a:prstGeom prst="rect">
          <a:avLst/>
        </a:prstGeom>
        <a:noFill/>
        <a:ln w="9525">
          <a:noFill/>
          <a:miter lim="800000"/>
          <a:headEnd/>
          <a:tailEnd/>
        </a:ln>
      </xdr:spPr>
    </xdr:pic>
    <xdr:clientData/>
  </xdr:twoCellAnchor>
  <xdr:twoCellAnchor editAs="oneCell">
    <xdr:from>
      <xdr:col>6</xdr:col>
      <xdr:colOff>0</xdr:colOff>
      <xdr:row>160</xdr:row>
      <xdr:rowOff>0</xdr:rowOff>
    </xdr:from>
    <xdr:to>
      <xdr:col>6</xdr:col>
      <xdr:colOff>171450</xdr:colOff>
      <xdr:row>160</xdr:row>
      <xdr:rowOff>161925</xdr:rowOff>
    </xdr:to>
    <xdr:pic>
      <xdr:nvPicPr>
        <xdr:cNvPr id="13363" name="Imagem 1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4947225"/>
          <a:ext cx="171450" cy="161925"/>
        </a:xfrm>
        <a:prstGeom prst="rect">
          <a:avLst/>
        </a:prstGeom>
        <a:noFill/>
        <a:ln w="9525">
          <a:noFill/>
          <a:miter lim="800000"/>
          <a:headEnd/>
          <a:tailEnd/>
        </a:ln>
      </xdr:spPr>
    </xdr:pic>
    <xdr:clientData/>
  </xdr:twoCellAnchor>
  <xdr:twoCellAnchor editAs="oneCell">
    <xdr:from>
      <xdr:col>6</xdr:col>
      <xdr:colOff>0</xdr:colOff>
      <xdr:row>161</xdr:row>
      <xdr:rowOff>0</xdr:rowOff>
    </xdr:from>
    <xdr:to>
      <xdr:col>6</xdr:col>
      <xdr:colOff>171450</xdr:colOff>
      <xdr:row>161</xdr:row>
      <xdr:rowOff>161925</xdr:rowOff>
    </xdr:to>
    <xdr:pic>
      <xdr:nvPicPr>
        <xdr:cNvPr id="13364" name="Imagem 1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271075"/>
          <a:ext cx="171450" cy="161925"/>
        </a:xfrm>
        <a:prstGeom prst="rect">
          <a:avLst/>
        </a:prstGeom>
        <a:noFill/>
        <a:ln w="9525">
          <a:noFill/>
          <a:miter lim="800000"/>
          <a:headEnd/>
          <a:tailEnd/>
        </a:ln>
      </xdr:spPr>
    </xdr:pic>
    <xdr:clientData/>
  </xdr:twoCellAnchor>
  <xdr:twoCellAnchor editAs="oneCell">
    <xdr:from>
      <xdr:col>6</xdr:col>
      <xdr:colOff>0</xdr:colOff>
      <xdr:row>162</xdr:row>
      <xdr:rowOff>0</xdr:rowOff>
    </xdr:from>
    <xdr:to>
      <xdr:col>6</xdr:col>
      <xdr:colOff>171450</xdr:colOff>
      <xdr:row>162</xdr:row>
      <xdr:rowOff>161925</xdr:rowOff>
    </xdr:to>
    <xdr:pic>
      <xdr:nvPicPr>
        <xdr:cNvPr id="13365" name="Imagem 1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594925"/>
          <a:ext cx="171450" cy="161925"/>
        </a:xfrm>
        <a:prstGeom prst="rect">
          <a:avLst/>
        </a:prstGeom>
        <a:noFill/>
        <a:ln w="9525">
          <a:noFill/>
          <a:miter lim="800000"/>
          <a:headEnd/>
          <a:tailEnd/>
        </a:ln>
      </xdr:spPr>
    </xdr:pic>
    <xdr:clientData/>
  </xdr:twoCellAnchor>
  <xdr:twoCellAnchor editAs="oneCell">
    <xdr:from>
      <xdr:col>6</xdr:col>
      <xdr:colOff>0</xdr:colOff>
      <xdr:row>163</xdr:row>
      <xdr:rowOff>0</xdr:rowOff>
    </xdr:from>
    <xdr:to>
      <xdr:col>6</xdr:col>
      <xdr:colOff>171450</xdr:colOff>
      <xdr:row>165</xdr:row>
      <xdr:rowOff>0</xdr:rowOff>
    </xdr:to>
    <xdr:pic>
      <xdr:nvPicPr>
        <xdr:cNvPr id="13366" name="Imagem 2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918775"/>
          <a:ext cx="171450" cy="333375"/>
        </a:xfrm>
        <a:prstGeom prst="rect">
          <a:avLst/>
        </a:prstGeom>
        <a:noFill/>
        <a:ln w="9525">
          <a:noFill/>
          <a:miter lim="800000"/>
          <a:headEnd/>
          <a:tailEnd/>
        </a:ln>
      </xdr:spPr>
    </xdr:pic>
    <xdr:clientData/>
  </xdr:twoCellAnchor>
  <xdr:twoCellAnchor editAs="oneCell">
    <xdr:from>
      <xdr:col>6</xdr:col>
      <xdr:colOff>0</xdr:colOff>
      <xdr:row>164</xdr:row>
      <xdr:rowOff>0</xdr:rowOff>
    </xdr:from>
    <xdr:to>
      <xdr:col>6</xdr:col>
      <xdr:colOff>171450</xdr:colOff>
      <xdr:row>165</xdr:row>
      <xdr:rowOff>0</xdr:rowOff>
    </xdr:to>
    <xdr:pic>
      <xdr:nvPicPr>
        <xdr:cNvPr id="13367" name="Imagem 2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33100"/>
          <a:ext cx="171450" cy="19050"/>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368" name="Imagem 2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175</xdr:row>
      <xdr:rowOff>0</xdr:rowOff>
    </xdr:from>
    <xdr:to>
      <xdr:col>6</xdr:col>
      <xdr:colOff>171450</xdr:colOff>
      <xdr:row>177</xdr:row>
      <xdr:rowOff>0</xdr:rowOff>
    </xdr:to>
    <xdr:pic>
      <xdr:nvPicPr>
        <xdr:cNvPr id="13369" name="Imagem 2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033325"/>
          <a:ext cx="171450" cy="161925"/>
        </a:xfrm>
        <a:prstGeom prst="rect">
          <a:avLst/>
        </a:prstGeom>
        <a:noFill/>
        <a:ln w="9525">
          <a:noFill/>
          <a:miter lim="800000"/>
          <a:headEnd/>
          <a:tailEnd/>
        </a:ln>
      </xdr:spPr>
    </xdr:pic>
    <xdr:clientData/>
  </xdr:twoCellAnchor>
  <xdr:twoCellAnchor editAs="oneCell">
    <xdr:from>
      <xdr:col>6</xdr:col>
      <xdr:colOff>0</xdr:colOff>
      <xdr:row>176</xdr:row>
      <xdr:rowOff>0</xdr:rowOff>
    </xdr:from>
    <xdr:to>
      <xdr:col>6</xdr:col>
      <xdr:colOff>171450</xdr:colOff>
      <xdr:row>178</xdr:row>
      <xdr:rowOff>0</xdr:rowOff>
    </xdr:to>
    <xdr:pic>
      <xdr:nvPicPr>
        <xdr:cNvPr id="13370" name="Imagem 2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195250"/>
          <a:ext cx="171450" cy="161925"/>
        </a:xfrm>
        <a:prstGeom prst="rect">
          <a:avLst/>
        </a:prstGeom>
        <a:noFill/>
        <a:ln w="9525">
          <a:noFill/>
          <a:miter lim="800000"/>
          <a:headEnd/>
          <a:tailEnd/>
        </a:ln>
      </xdr:spPr>
    </xdr:pic>
    <xdr:clientData/>
  </xdr:twoCellAnchor>
  <xdr:twoCellAnchor editAs="oneCell">
    <xdr:from>
      <xdr:col>6</xdr:col>
      <xdr:colOff>0</xdr:colOff>
      <xdr:row>177</xdr:row>
      <xdr:rowOff>0</xdr:rowOff>
    </xdr:from>
    <xdr:to>
      <xdr:col>6</xdr:col>
      <xdr:colOff>171450</xdr:colOff>
      <xdr:row>179</xdr:row>
      <xdr:rowOff>9525</xdr:rowOff>
    </xdr:to>
    <xdr:pic>
      <xdr:nvPicPr>
        <xdr:cNvPr id="13371" name="Imagem 2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357175"/>
          <a:ext cx="171450" cy="171450"/>
        </a:xfrm>
        <a:prstGeom prst="rect">
          <a:avLst/>
        </a:prstGeom>
        <a:noFill/>
        <a:ln w="9525">
          <a:noFill/>
          <a:miter lim="800000"/>
          <a:headEnd/>
          <a:tailEnd/>
        </a:ln>
      </xdr:spPr>
    </xdr:pic>
    <xdr:clientData/>
  </xdr:twoCellAnchor>
  <xdr:twoCellAnchor editAs="oneCell">
    <xdr:from>
      <xdr:col>6</xdr:col>
      <xdr:colOff>0</xdr:colOff>
      <xdr:row>178</xdr:row>
      <xdr:rowOff>0</xdr:rowOff>
    </xdr:from>
    <xdr:to>
      <xdr:col>6</xdr:col>
      <xdr:colOff>171450</xdr:colOff>
      <xdr:row>180</xdr:row>
      <xdr:rowOff>9525</xdr:rowOff>
    </xdr:to>
    <xdr:pic>
      <xdr:nvPicPr>
        <xdr:cNvPr id="13372" name="Imagem 2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519100"/>
          <a:ext cx="171450" cy="171450"/>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373" name="Imagem 2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9525</xdr:rowOff>
    </xdr:to>
    <xdr:pic>
      <xdr:nvPicPr>
        <xdr:cNvPr id="13374" name="Imagem 2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71450"/>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375" name="Imagem 2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376" name="Imagem 3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377" name="Imagem 3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378" name="Imagem 3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379" name="Imagem 3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380" name="Imagem 3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113</xdr:row>
      <xdr:rowOff>0</xdr:rowOff>
    </xdr:from>
    <xdr:to>
      <xdr:col>6</xdr:col>
      <xdr:colOff>171450</xdr:colOff>
      <xdr:row>114</xdr:row>
      <xdr:rowOff>9525</xdr:rowOff>
    </xdr:to>
    <xdr:pic>
      <xdr:nvPicPr>
        <xdr:cNvPr id="13381" name="Imagem 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5088850"/>
          <a:ext cx="171450" cy="171450"/>
        </a:xfrm>
        <a:prstGeom prst="rect">
          <a:avLst/>
        </a:prstGeom>
        <a:noFill/>
        <a:ln w="9525">
          <a:noFill/>
          <a:miter lim="800000"/>
          <a:headEnd/>
          <a:tailEnd/>
        </a:ln>
      </xdr:spPr>
    </xdr:pic>
    <xdr:clientData/>
  </xdr:twoCellAnchor>
  <xdr:twoCellAnchor editAs="oneCell">
    <xdr:from>
      <xdr:col>6</xdr:col>
      <xdr:colOff>0</xdr:colOff>
      <xdr:row>114</xdr:row>
      <xdr:rowOff>0</xdr:rowOff>
    </xdr:from>
    <xdr:to>
      <xdr:col>6</xdr:col>
      <xdr:colOff>171450</xdr:colOff>
      <xdr:row>115</xdr:row>
      <xdr:rowOff>9525</xdr:rowOff>
    </xdr:to>
    <xdr:pic>
      <xdr:nvPicPr>
        <xdr:cNvPr id="13382" name="Imagem 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5250775"/>
          <a:ext cx="171450" cy="171450"/>
        </a:xfrm>
        <a:prstGeom prst="rect">
          <a:avLst/>
        </a:prstGeom>
        <a:noFill/>
        <a:ln w="9525">
          <a:noFill/>
          <a:miter lim="800000"/>
          <a:headEnd/>
          <a:tailEnd/>
        </a:ln>
      </xdr:spPr>
    </xdr:pic>
    <xdr:clientData/>
  </xdr:twoCellAnchor>
  <xdr:twoCellAnchor editAs="oneCell">
    <xdr:from>
      <xdr:col>6</xdr:col>
      <xdr:colOff>0</xdr:colOff>
      <xdr:row>115</xdr:row>
      <xdr:rowOff>0</xdr:rowOff>
    </xdr:from>
    <xdr:to>
      <xdr:col>6</xdr:col>
      <xdr:colOff>171450</xdr:colOff>
      <xdr:row>116</xdr:row>
      <xdr:rowOff>9525</xdr:rowOff>
    </xdr:to>
    <xdr:pic>
      <xdr:nvPicPr>
        <xdr:cNvPr id="13383" name="Imagem 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5412700"/>
          <a:ext cx="171450" cy="171450"/>
        </a:xfrm>
        <a:prstGeom prst="rect">
          <a:avLst/>
        </a:prstGeom>
        <a:noFill/>
        <a:ln w="9525">
          <a:noFill/>
          <a:miter lim="800000"/>
          <a:headEnd/>
          <a:tailEnd/>
        </a:ln>
      </xdr:spPr>
    </xdr:pic>
    <xdr:clientData/>
  </xdr:twoCellAnchor>
  <xdr:twoCellAnchor editAs="oneCell">
    <xdr:from>
      <xdr:col>6</xdr:col>
      <xdr:colOff>0</xdr:colOff>
      <xdr:row>116</xdr:row>
      <xdr:rowOff>0</xdr:rowOff>
    </xdr:from>
    <xdr:to>
      <xdr:col>6</xdr:col>
      <xdr:colOff>171450</xdr:colOff>
      <xdr:row>117</xdr:row>
      <xdr:rowOff>9525</xdr:rowOff>
    </xdr:to>
    <xdr:pic>
      <xdr:nvPicPr>
        <xdr:cNvPr id="13384" name="Imagem 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5574625"/>
          <a:ext cx="171450" cy="171450"/>
        </a:xfrm>
        <a:prstGeom prst="rect">
          <a:avLst/>
        </a:prstGeom>
        <a:noFill/>
        <a:ln w="9525">
          <a:noFill/>
          <a:miter lim="800000"/>
          <a:headEnd/>
          <a:tailEnd/>
        </a:ln>
      </xdr:spPr>
    </xdr:pic>
    <xdr:clientData/>
  </xdr:twoCellAnchor>
  <xdr:twoCellAnchor editAs="oneCell">
    <xdr:from>
      <xdr:col>6</xdr:col>
      <xdr:colOff>0</xdr:colOff>
      <xdr:row>117</xdr:row>
      <xdr:rowOff>0</xdr:rowOff>
    </xdr:from>
    <xdr:to>
      <xdr:col>6</xdr:col>
      <xdr:colOff>171450</xdr:colOff>
      <xdr:row>118</xdr:row>
      <xdr:rowOff>9525</xdr:rowOff>
    </xdr:to>
    <xdr:pic>
      <xdr:nvPicPr>
        <xdr:cNvPr id="13385" name="Imagem 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5736550"/>
          <a:ext cx="171450" cy="171450"/>
        </a:xfrm>
        <a:prstGeom prst="rect">
          <a:avLst/>
        </a:prstGeom>
        <a:noFill/>
        <a:ln w="9525">
          <a:noFill/>
          <a:miter lim="800000"/>
          <a:headEnd/>
          <a:tailEnd/>
        </a:ln>
      </xdr:spPr>
    </xdr:pic>
    <xdr:clientData/>
  </xdr:twoCellAnchor>
  <xdr:twoCellAnchor editAs="oneCell">
    <xdr:from>
      <xdr:col>6</xdr:col>
      <xdr:colOff>0</xdr:colOff>
      <xdr:row>123</xdr:row>
      <xdr:rowOff>0</xdr:rowOff>
    </xdr:from>
    <xdr:to>
      <xdr:col>6</xdr:col>
      <xdr:colOff>171450</xdr:colOff>
      <xdr:row>124</xdr:row>
      <xdr:rowOff>9525</xdr:rowOff>
    </xdr:to>
    <xdr:pic>
      <xdr:nvPicPr>
        <xdr:cNvPr id="13386" name="Imagem 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6746200"/>
          <a:ext cx="171450" cy="171450"/>
        </a:xfrm>
        <a:prstGeom prst="rect">
          <a:avLst/>
        </a:prstGeom>
        <a:noFill/>
        <a:ln w="9525">
          <a:noFill/>
          <a:miter lim="800000"/>
          <a:headEnd/>
          <a:tailEnd/>
        </a:ln>
      </xdr:spPr>
    </xdr:pic>
    <xdr:clientData/>
  </xdr:twoCellAnchor>
  <xdr:twoCellAnchor editAs="oneCell">
    <xdr:from>
      <xdr:col>6</xdr:col>
      <xdr:colOff>0</xdr:colOff>
      <xdr:row>124</xdr:row>
      <xdr:rowOff>0</xdr:rowOff>
    </xdr:from>
    <xdr:to>
      <xdr:col>6</xdr:col>
      <xdr:colOff>171450</xdr:colOff>
      <xdr:row>125</xdr:row>
      <xdr:rowOff>9525</xdr:rowOff>
    </xdr:to>
    <xdr:pic>
      <xdr:nvPicPr>
        <xdr:cNvPr id="13387" name="Imagem 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6908125"/>
          <a:ext cx="171450" cy="171450"/>
        </a:xfrm>
        <a:prstGeom prst="rect">
          <a:avLst/>
        </a:prstGeom>
        <a:noFill/>
        <a:ln w="9525">
          <a:noFill/>
          <a:miter lim="800000"/>
          <a:headEnd/>
          <a:tailEnd/>
        </a:ln>
      </xdr:spPr>
    </xdr:pic>
    <xdr:clientData/>
  </xdr:twoCellAnchor>
  <xdr:twoCellAnchor editAs="oneCell">
    <xdr:from>
      <xdr:col>6</xdr:col>
      <xdr:colOff>0</xdr:colOff>
      <xdr:row>125</xdr:row>
      <xdr:rowOff>0</xdr:rowOff>
    </xdr:from>
    <xdr:to>
      <xdr:col>6</xdr:col>
      <xdr:colOff>171450</xdr:colOff>
      <xdr:row>126</xdr:row>
      <xdr:rowOff>9525</xdr:rowOff>
    </xdr:to>
    <xdr:pic>
      <xdr:nvPicPr>
        <xdr:cNvPr id="13388" name="Imagem 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7108150"/>
          <a:ext cx="171450" cy="171450"/>
        </a:xfrm>
        <a:prstGeom prst="rect">
          <a:avLst/>
        </a:prstGeom>
        <a:noFill/>
        <a:ln w="9525">
          <a:noFill/>
          <a:miter lim="800000"/>
          <a:headEnd/>
          <a:tailEnd/>
        </a:ln>
      </xdr:spPr>
    </xdr:pic>
    <xdr:clientData/>
  </xdr:twoCellAnchor>
  <xdr:twoCellAnchor editAs="oneCell">
    <xdr:from>
      <xdr:col>6</xdr:col>
      <xdr:colOff>0</xdr:colOff>
      <xdr:row>126</xdr:row>
      <xdr:rowOff>0</xdr:rowOff>
    </xdr:from>
    <xdr:to>
      <xdr:col>6</xdr:col>
      <xdr:colOff>171450</xdr:colOff>
      <xdr:row>127</xdr:row>
      <xdr:rowOff>171450</xdr:rowOff>
    </xdr:to>
    <xdr:pic>
      <xdr:nvPicPr>
        <xdr:cNvPr id="13389" name="Imagem 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7270075"/>
          <a:ext cx="171450" cy="171450"/>
        </a:xfrm>
        <a:prstGeom prst="rect">
          <a:avLst/>
        </a:prstGeom>
        <a:noFill/>
        <a:ln w="9525">
          <a:noFill/>
          <a:miter lim="800000"/>
          <a:headEnd/>
          <a:tailEnd/>
        </a:ln>
      </xdr:spPr>
    </xdr:pic>
    <xdr:clientData/>
  </xdr:twoCellAnchor>
  <xdr:twoCellAnchor editAs="oneCell">
    <xdr:from>
      <xdr:col>6</xdr:col>
      <xdr:colOff>0</xdr:colOff>
      <xdr:row>127</xdr:row>
      <xdr:rowOff>0</xdr:rowOff>
    </xdr:from>
    <xdr:to>
      <xdr:col>6</xdr:col>
      <xdr:colOff>171450</xdr:colOff>
      <xdr:row>127</xdr:row>
      <xdr:rowOff>171450</xdr:rowOff>
    </xdr:to>
    <xdr:pic>
      <xdr:nvPicPr>
        <xdr:cNvPr id="13390" name="Imagem 1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7432000"/>
          <a:ext cx="171450" cy="171450"/>
        </a:xfrm>
        <a:prstGeom prst="rect">
          <a:avLst/>
        </a:prstGeom>
        <a:noFill/>
        <a:ln w="9525">
          <a:noFill/>
          <a:miter lim="800000"/>
          <a:headEnd/>
          <a:tailEnd/>
        </a:ln>
      </xdr:spPr>
    </xdr:pic>
    <xdr:clientData/>
  </xdr:twoCellAnchor>
  <xdr:twoCellAnchor editAs="oneCell">
    <xdr:from>
      <xdr:col>6</xdr:col>
      <xdr:colOff>0</xdr:colOff>
      <xdr:row>132</xdr:row>
      <xdr:rowOff>0</xdr:rowOff>
    </xdr:from>
    <xdr:to>
      <xdr:col>6</xdr:col>
      <xdr:colOff>171450</xdr:colOff>
      <xdr:row>133</xdr:row>
      <xdr:rowOff>9525</xdr:rowOff>
    </xdr:to>
    <xdr:pic>
      <xdr:nvPicPr>
        <xdr:cNvPr id="13391" name="Imagem 1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9251275"/>
          <a:ext cx="171450" cy="171450"/>
        </a:xfrm>
        <a:prstGeom prst="rect">
          <a:avLst/>
        </a:prstGeom>
        <a:noFill/>
        <a:ln w="9525">
          <a:noFill/>
          <a:miter lim="800000"/>
          <a:headEnd/>
          <a:tailEnd/>
        </a:ln>
      </xdr:spPr>
    </xdr:pic>
    <xdr:clientData/>
  </xdr:twoCellAnchor>
  <xdr:twoCellAnchor editAs="oneCell">
    <xdr:from>
      <xdr:col>6</xdr:col>
      <xdr:colOff>0</xdr:colOff>
      <xdr:row>133</xdr:row>
      <xdr:rowOff>0</xdr:rowOff>
    </xdr:from>
    <xdr:to>
      <xdr:col>6</xdr:col>
      <xdr:colOff>171450</xdr:colOff>
      <xdr:row>134</xdr:row>
      <xdr:rowOff>9525</xdr:rowOff>
    </xdr:to>
    <xdr:pic>
      <xdr:nvPicPr>
        <xdr:cNvPr id="13392" name="Imagem 1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9413200"/>
          <a:ext cx="171450" cy="171450"/>
        </a:xfrm>
        <a:prstGeom prst="rect">
          <a:avLst/>
        </a:prstGeom>
        <a:noFill/>
        <a:ln w="9525">
          <a:noFill/>
          <a:miter lim="800000"/>
          <a:headEnd/>
          <a:tailEnd/>
        </a:ln>
      </xdr:spPr>
    </xdr:pic>
    <xdr:clientData/>
  </xdr:twoCellAnchor>
  <xdr:twoCellAnchor editAs="oneCell">
    <xdr:from>
      <xdr:col>6</xdr:col>
      <xdr:colOff>0</xdr:colOff>
      <xdr:row>134</xdr:row>
      <xdr:rowOff>0</xdr:rowOff>
    </xdr:from>
    <xdr:to>
      <xdr:col>6</xdr:col>
      <xdr:colOff>171450</xdr:colOff>
      <xdr:row>135</xdr:row>
      <xdr:rowOff>9525</xdr:rowOff>
    </xdr:to>
    <xdr:pic>
      <xdr:nvPicPr>
        <xdr:cNvPr id="13393" name="Imagem 1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9575125"/>
          <a:ext cx="171450" cy="171450"/>
        </a:xfrm>
        <a:prstGeom prst="rect">
          <a:avLst/>
        </a:prstGeom>
        <a:noFill/>
        <a:ln w="9525">
          <a:noFill/>
          <a:miter lim="800000"/>
          <a:headEnd/>
          <a:tailEnd/>
        </a:ln>
      </xdr:spPr>
    </xdr:pic>
    <xdr:clientData/>
  </xdr:twoCellAnchor>
  <xdr:twoCellAnchor editAs="oneCell">
    <xdr:from>
      <xdr:col>6</xdr:col>
      <xdr:colOff>0</xdr:colOff>
      <xdr:row>139</xdr:row>
      <xdr:rowOff>0</xdr:rowOff>
    </xdr:from>
    <xdr:to>
      <xdr:col>6</xdr:col>
      <xdr:colOff>171450</xdr:colOff>
      <xdr:row>141</xdr:row>
      <xdr:rowOff>9525</xdr:rowOff>
    </xdr:to>
    <xdr:pic>
      <xdr:nvPicPr>
        <xdr:cNvPr id="13394" name="Imagem 1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460950"/>
          <a:ext cx="171450" cy="171450"/>
        </a:xfrm>
        <a:prstGeom prst="rect">
          <a:avLst/>
        </a:prstGeom>
        <a:noFill/>
        <a:ln w="9525">
          <a:noFill/>
          <a:miter lim="800000"/>
          <a:headEnd/>
          <a:tailEnd/>
        </a:ln>
      </xdr:spPr>
    </xdr:pic>
    <xdr:clientData/>
  </xdr:twoCellAnchor>
  <xdr:twoCellAnchor editAs="oneCell">
    <xdr:from>
      <xdr:col>6</xdr:col>
      <xdr:colOff>0</xdr:colOff>
      <xdr:row>140</xdr:row>
      <xdr:rowOff>0</xdr:rowOff>
    </xdr:from>
    <xdr:to>
      <xdr:col>6</xdr:col>
      <xdr:colOff>171450</xdr:colOff>
      <xdr:row>142</xdr:row>
      <xdr:rowOff>9525</xdr:rowOff>
    </xdr:to>
    <xdr:pic>
      <xdr:nvPicPr>
        <xdr:cNvPr id="13395" name="Imagem 1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622875"/>
          <a:ext cx="171450" cy="171450"/>
        </a:xfrm>
        <a:prstGeom prst="rect">
          <a:avLst/>
        </a:prstGeom>
        <a:noFill/>
        <a:ln w="9525">
          <a:noFill/>
          <a:miter lim="800000"/>
          <a:headEnd/>
          <a:tailEnd/>
        </a:ln>
      </xdr:spPr>
    </xdr:pic>
    <xdr:clientData/>
  </xdr:twoCellAnchor>
  <xdr:twoCellAnchor editAs="oneCell">
    <xdr:from>
      <xdr:col>6</xdr:col>
      <xdr:colOff>0</xdr:colOff>
      <xdr:row>141</xdr:row>
      <xdr:rowOff>0</xdr:rowOff>
    </xdr:from>
    <xdr:to>
      <xdr:col>6</xdr:col>
      <xdr:colOff>171450</xdr:colOff>
      <xdr:row>143</xdr:row>
      <xdr:rowOff>9525</xdr:rowOff>
    </xdr:to>
    <xdr:pic>
      <xdr:nvPicPr>
        <xdr:cNvPr id="13396" name="Imagem 1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784800"/>
          <a:ext cx="171450" cy="171450"/>
        </a:xfrm>
        <a:prstGeom prst="rect">
          <a:avLst/>
        </a:prstGeom>
        <a:noFill/>
        <a:ln w="9525">
          <a:noFill/>
          <a:miter lim="800000"/>
          <a:headEnd/>
          <a:tailEnd/>
        </a:ln>
      </xdr:spPr>
    </xdr:pic>
    <xdr:clientData/>
  </xdr:twoCellAnchor>
  <xdr:twoCellAnchor editAs="oneCell">
    <xdr:from>
      <xdr:col>6</xdr:col>
      <xdr:colOff>0</xdr:colOff>
      <xdr:row>146</xdr:row>
      <xdr:rowOff>0</xdr:rowOff>
    </xdr:from>
    <xdr:to>
      <xdr:col>6</xdr:col>
      <xdr:colOff>171450</xdr:colOff>
      <xdr:row>147</xdr:row>
      <xdr:rowOff>9525</xdr:rowOff>
    </xdr:to>
    <xdr:pic>
      <xdr:nvPicPr>
        <xdr:cNvPr id="13397" name="Imagem 1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1632525"/>
          <a:ext cx="171450" cy="171450"/>
        </a:xfrm>
        <a:prstGeom prst="rect">
          <a:avLst/>
        </a:prstGeom>
        <a:noFill/>
        <a:ln w="9525">
          <a:noFill/>
          <a:miter lim="800000"/>
          <a:headEnd/>
          <a:tailEnd/>
        </a:ln>
      </xdr:spPr>
    </xdr:pic>
    <xdr:clientData/>
  </xdr:twoCellAnchor>
  <xdr:twoCellAnchor editAs="oneCell">
    <xdr:from>
      <xdr:col>6</xdr:col>
      <xdr:colOff>0</xdr:colOff>
      <xdr:row>147</xdr:row>
      <xdr:rowOff>0</xdr:rowOff>
    </xdr:from>
    <xdr:to>
      <xdr:col>6</xdr:col>
      <xdr:colOff>171450</xdr:colOff>
      <xdr:row>148</xdr:row>
      <xdr:rowOff>9525</xdr:rowOff>
    </xdr:to>
    <xdr:pic>
      <xdr:nvPicPr>
        <xdr:cNvPr id="13398" name="Imagem 1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1956375"/>
          <a:ext cx="171450" cy="171450"/>
        </a:xfrm>
        <a:prstGeom prst="rect">
          <a:avLst/>
        </a:prstGeom>
        <a:noFill/>
        <a:ln w="9525">
          <a:noFill/>
          <a:miter lim="800000"/>
          <a:headEnd/>
          <a:tailEnd/>
        </a:ln>
      </xdr:spPr>
    </xdr:pic>
    <xdr:clientData/>
  </xdr:twoCellAnchor>
  <xdr:twoCellAnchor editAs="oneCell">
    <xdr:from>
      <xdr:col>6</xdr:col>
      <xdr:colOff>0</xdr:colOff>
      <xdr:row>148</xdr:row>
      <xdr:rowOff>0</xdr:rowOff>
    </xdr:from>
    <xdr:to>
      <xdr:col>6</xdr:col>
      <xdr:colOff>171450</xdr:colOff>
      <xdr:row>149</xdr:row>
      <xdr:rowOff>9525</xdr:rowOff>
    </xdr:to>
    <xdr:pic>
      <xdr:nvPicPr>
        <xdr:cNvPr id="13399" name="Imagem 1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2280225"/>
          <a:ext cx="171450" cy="171450"/>
        </a:xfrm>
        <a:prstGeom prst="rect">
          <a:avLst/>
        </a:prstGeom>
        <a:noFill/>
        <a:ln w="9525">
          <a:noFill/>
          <a:miter lim="800000"/>
          <a:headEnd/>
          <a:tailEnd/>
        </a:ln>
      </xdr:spPr>
    </xdr:pic>
    <xdr:clientData/>
  </xdr:twoCellAnchor>
  <xdr:twoCellAnchor editAs="oneCell">
    <xdr:from>
      <xdr:col>6</xdr:col>
      <xdr:colOff>0</xdr:colOff>
      <xdr:row>149</xdr:row>
      <xdr:rowOff>0</xdr:rowOff>
    </xdr:from>
    <xdr:to>
      <xdr:col>6</xdr:col>
      <xdr:colOff>171450</xdr:colOff>
      <xdr:row>150</xdr:row>
      <xdr:rowOff>9525</xdr:rowOff>
    </xdr:to>
    <xdr:pic>
      <xdr:nvPicPr>
        <xdr:cNvPr id="13400" name="Imagem 2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2604075"/>
          <a:ext cx="171450" cy="171450"/>
        </a:xfrm>
        <a:prstGeom prst="rect">
          <a:avLst/>
        </a:prstGeom>
        <a:noFill/>
        <a:ln w="9525">
          <a:noFill/>
          <a:miter lim="800000"/>
          <a:headEnd/>
          <a:tailEnd/>
        </a:ln>
      </xdr:spPr>
    </xdr:pic>
    <xdr:clientData/>
  </xdr:twoCellAnchor>
  <xdr:twoCellAnchor editAs="oneCell">
    <xdr:from>
      <xdr:col>6</xdr:col>
      <xdr:colOff>0</xdr:colOff>
      <xdr:row>150</xdr:row>
      <xdr:rowOff>0</xdr:rowOff>
    </xdr:from>
    <xdr:to>
      <xdr:col>6</xdr:col>
      <xdr:colOff>171450</xdr:colOff>
      <xdr:row>151</xdr:row>
      <xdr:rowOff>9525</xdr:rowOff>
    </xdr:to>
    <xdr:pic>
      <xdr:nvPicPr>
        <xdr:cNvPr id="13401" name="Imagem 2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2766000"/>
          <a:ext cx="171450" cy="171450"/>
        </a:xfrm>
        <a:prstGeom prst="rect">
          <a:avLst/>
        </a:prstGeom>
        <a:noFill/>
        <a:ln w="9525">
          <a:noFill/>
          <a:miter lim="800000"/>
          <a:headEnd/>
          <a:tailEnd/>
        </a:ln>
      </xdr:spPr>
    </xdr:pic>
    <xdr:clientData/>
  </xdr:twoCellAnchor>
  <xdr:twoCellAnchor editAs="oneCell">
    <xdr:from>
      <xdr:col>6</xdr:col>
      <xdr:colOff>0</xdr:colOff>
      <xdr:row>151</xdr:row>
      <xdr:rowOff>0</xdr:rowOff>
    </xdr:from>
    <xdr:to>
      <xdr:col>6</xdr:col>
      <xdr:colOff>171450</xdr:colOff>
      <xdr:row>152</xdr:row>
      <xdr:rowOff>9525</xdr:rowOff>
    </xdr:to>
    <xdr:pic>
      <xdr:nvPicPr>
        <xdr:cNvPr id="13402" name="Imagem 2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2966025"/>
          <a:ext cx="171450" cy="171450"/>
        </a:xfrm>
        <a:prstGeom prst="rect">
          <a:avLst/>
        </a:prstGeom>
        <a:noFill/>
        <a:ln w="9525">
          <a:noFill/>
          <a:miter lim="800000"/>
          <a:headEnd/>
          <a:tailEnd/>
        </a:ln>
      </xdr:spPr>
    </xdr:pic>
    <xdr:clientData/>
  </xdr:twoCellAnchor>
  <xdr:twoCellAnchor editAs="oneCell">
    <xdr:from>
      <xdr:col>6</xdr:col>
      <xdr:colOff>0</xdr:colOff>
      <xdr:row>161</xdr:row>
      <xdr:rowOff>0</xdr:rowOff>
    </xdr:from>
    <xdr:to>
      <xdr:col>6</xdr:col>
      <xdr:colOff>171450</xdr:colOff>
      <xdr:row>161</xdr:row>
      <xdr:rowOff>161925</xdr:rowOff>
    </xdr:to>
    <xdr:pic>
      <xdr:nvPicPr>
        <xdr:cNvPr id="13403" name="Imagem 2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271075"/>
          <a:ext cx="171450" cy="161925"/>
        </a:xfrm>
        <a:prstGeom prst="rect">
          <a:avLst/>
        </a:prstGeom>
        <a:noFill/>
        <a:ln w="9525">
          <a:noFill/>
          <a:miter lim="800000"/>
          <a:headEnd/>
          <a:tailEnd/>
        </a:ln>
      </xdr:spPr>
    </xdr:pic>
    <xdr:clientData/>
  </xdr:twoCellAnchor>
  <xdr:twoCellAnchor editAs="oneCell">
    <xdr:from>
      <xdr:col>6</xdr:col>
      <xdr:colOff>0</xdr:colOff>
      <xdr:row>162</xdr:row>
      <xdr:rowOff>0</xdr:rowOff>
    </xdr:from>
    <xdr:to>
      <xdr:col>6</xdr:col>
      <xdr:colOff>171450</xdr:colOff>
      <xdr:row>162</xdr:row>
      <xdr:rowOff>161925</xdr:rowOff>
    </xdr:to>
    <xdr:pic>
      <xdr:nvPicPr>
        <xdr:cNvPr id="13404" name="Imagem 2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594925"/>
          <a:ext cx="171450" cy="161925"/>
        </a:xfrm>
        <a:prstGeom prst="rect">
          <a:avLst/>
        </a:prstGeom>
        <a:noFill/>
        <a:ln w="9525">
          <a:noFill/>
          <a:miter lim="800000"/>
          <a:headEnd/>
          <a:tailEnd/>
        </a:ln>
      </xdr:spPr>
    </xdr:pic>
    <xdr:clientData/>
  </xdr:twoCellAnchor>
  <xdr:twoCellAnchor editAs="oneCell">
    <xdr:from>
      <xdr:col>6</xdr:col>
      <xdr:colOff>0</xdr:colOff>
      <xdr:row>163</xdr:row>
      <xdr:rowOff>0</xdr:rowOff>
    </xdr:from>
    <xdr:to>
      <xdr:col>6</xdr:col>
      <xdr:colOff>171450</xdr:colOff>
      <xdr:row>163</xdr:row>
      <xdr:rowOff>171450</xdr:rowOff>
    </xdr:to>
    <xdr:pic>
      <xdr:nvPicPr>
        <xdr:cNvPr id="13405" name="Imagem 2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918775"/>
          <a:ext cx="171450" cy="171450"/>
        </a:xfrm>
        <a:prstGeom prst="rect">
          <a:avLst/>
        </a:prstGeom>
        <a:noFill/>
        <a:ln w="9525">
          <a:noFill/>
          <a:miter lim="800000"/>
          <a:headEnd/>
          <a:tailEnd/>
        </a:ln>
      </xdr:spPr>
    </xdr:pic>
    <xdr:clientData/>
  </xdr:twoCellAnchor>
  <xdr:twoCellAnchor editAs="oneCell">
    <xdr:from>
      <xdr:col>6</xdr:col>
      <xdr:colOff>0</xdr:colOff>
      <xdr:row>164</xdr:row>
      <xdr:rowOff>0</xdr:rowOff>
    </xdr:from>
    <xdr:to>
      <xdr:col>6</xdr:col>
      <xdr:colOff>171450</xdr:colOff>
      <xdr:row>165</xdr:row>
      <xdr:rowOff>152400</xdr:rowOff>
    </xdr:to>
    <xdr:pic>
      <xdr:nvPicPr>
        <xdr:cNvPr id="13406" name="Imagem 2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33100"/>
          <a:ext cx="171450" cy="171450"/>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407" name="Imagem 2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171450</xdr:rowOff>
    </xdr:to>
    <xdr:pic>
      <xdr:nvPicPr>
        <xdr:cNvPr id="13408" name="Imagem 2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71450"/>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409" name="Imagem 2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410" name="Imagem 3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411" name="Imagem 3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412" name="Imagem 3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413" name="Imagem 3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414" name="Imagem 3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127</xdr:row>
      <xdr:rowOff>0</xdr:rowOff>
    </xdr:from>
    <xdr:to>
      <xdr:col>6</xdr:col>
      <xdr:colOff>171450</xdr:colOff>
      <xdr:row>127</xdr:row>
      <xdr:rowOff>161925</xdr:rowOff>
    </xdr:to>
    <xdr:pic>
      <xdr:nvPicPr>
        <xdr:cNvPr id="13415" name="Imagem 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7432000"/>
          <a:ext cx="171450" cy="161925"/>
        </a:xfrm>
        <a:prstGeom prst="rect">
          <a:avLst/>
        </a:prstGeom>
        <a:noFill/>
        <a:ln w="9525">
          <a:noFill/>
          <a:miter lim="800000"/>
          <a:headEnd/>
          <a:tailEnd/>
        </a:ln>
      </xdr:spPr>
    </xdr:pic>
    <xdr:clientData/>
  </xdr:twoCellAnchor>
  <xdr:twoCellAnchor editAs="oneCell">
    <xdr:from>
      <xdr:col>6</xdr:col>
      <xdr:colOff>0</xdr:colOff>
      <xdr:row>128</xdr:row>
      <xdr:rowOff>0</xdr:rowOff>
    </xdr:from>
    <xdr:to>
      <xdr:col>6</xdr:col>
      <xdr:colOff>171450</xdr:colOff>
      <xdr:row>128</xdr:row>
      <xdr:rowOff>161925</xdr:rowOff>
    </xdr:to>
    <xdr:pic>
      <xdr:nvPicPr>
        <xdr:cNvPr id="13416" name="Imagem 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7917775"/>
          <a:ext cx="171450" cy="161925"/>
        </a:xfrm>
        <a:prstGeom prst="rect">
          <a:avLst/>
        </a:prstGeom>
        <a:noFill/>
        <a:ln w="9525">
          <a:noFill/>
          <a:miter lim="800000"/>
          <a:headEnd/>
          <a:tailEnd/>
        </a:ln>
      </xdr:spPr>
    </xdr:pic>
    <xdr:clientData/>
  </xdr:twoCellAnchor>
  <xdr:twoCellAnchor editAs="oneCell">
    <xdr:from>
      <xdr:col>6</xdr:col>
      <xdr:colOff>0</xdr:colOff>
      <xdr:row>129</xdr:row>
      <xdr:rowOff>0</xdr:rowOff>
    </xdr:from>
    <xdr:to>
      <xdr:col>6</xdr:col>
      <xdr:colOff>171450</xdr:colOff>
      <xdr:row>129</xdr:row>
      <xdr:rowOff>171450</xdr:rowOff>
    </xdr:to>
    <xdr:pic>
      <xdr:nvPicPr>
        <xdr:cNvPr id="13417" name="Imagem 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8241625"/>
          <a:ext cx="171450" cy="171450"/>
        </a:xfrm>
        <a:prstGeom prst="rect">
          <a:avLst/>
        </a:prstGeom>
        <a:noFill/>
        <a:ln w="9525">
          <a:noFill/>
          <a:miter lim="800000"/>
          <a:headEnd/>
          <a:tailEnd/>
        </a:ln>
      </xdr:spPr>
    </xdr:pic>
    <xdr:clientData/>
  </xdr:twoCellAnchor>
  <xdr:twoCellAnchor editAs="oneCell">
    <xdr:from>
      <xdr:col>6</xdr:col>
      <xdr:colOff>0</xdr:colOff>
      <xdr:row>130</xdr:row>
      <xdr:rowOff>0</xdr:rowOff>
    </xdr:from>
    <xdr:to>
      <xdr:col>6</xdr:col>
      <xdr:colOff>171450</xdr:colOff>
      <xdr:row>130</xdr:row>
      <xdr:rowOff>161925</xdr:rowOff>
    </xdr:to>
    <xdr:pic>
      <xdr:nvPicPr>
        <xdr:cNvPr id="13418" name="Imagem 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8441650"/>
          <a:ext cx="171450" cy="161925"/>
        </a:xfrm>
        <a:prstGeom prst="rect">
          <a:avLst/>
        </a:prstGeom>
        <a:noFill/>
        <a:ln w="9525">
          <a:noFill/>
          <a:miter lim="800000"/>
          <a:headEnd/>
          <a:tailEnd/>
        </a:ln>
      </xdr:spPr>
    </xdr:pic>
    <xdr:clientData/>
  </xdr:twoCellAnchor>
  <xdr:twoCellAnchor editAs="oneCell">
    <xdr:from>
      <xdr:col>6</xdr:col>
      <xdr:colOff>0</xdr:colOff>
      <xdr:row>131</xdr:row>
      <xdr:rowOff>0</xdr:rowOff>
    </xdr:from>
    <xdr:to>
      <xdr:col>6</xdr:col>
      <xdr:colOff>171450</xdr:colOff>
      <xdr:row>131</xdr:row>
      <xdr:rowOff>161925</xdr:rowOff>
    </xdr:to>
    <xdr:pic>
      <xdr:nvPicPr>
        <xdr:cNvPr id="13419" name="Imagem 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28927425"/>
          <a:ext cx="171450" cy="161925"/>
        </a:xfrm>
        <a:prstGeom prst="rect">
          <a:avLst/>
        </a:prstGeom>
        <a:noFill/>
        <a:ln w="9525">
          <a:noFill/>
          <a:miter lim="800000"/>
          <a:headEnd/>
          <a:tailEnd/>
        </a:ln>
      </xdr:spPr>
    </xdr:pic>
    <xdr:clientData/>
  </xdr:twoCellAnchor>
  <xdr:twoCellAnchor editAs="oneCell">
    <xdr:from>
      <xdr:col>6</xdr:col>
      <xdr:colOff>0</xdr:colOff>
      <xdr:row>137</xdr:row>
      <xdr:rowOff>0</xdr:rowOff>
    </xdr:from>
    <xdr:to>
      <xdr:col>6</xdr:col>
      <xdr:colOff>171450</xdr:colOff>
      <xdr:row>139</xdr:row>
      <xdr:rowOff>9525</xdr:rowOff>
    </xdr:to>
    <xdr:pic>
      <xdr:nvPicPr>
        <xdr:cNvPr id="13420" name="Imagem 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137100"/>
          <a:ext cx="171450" cy="171450"/>
        </a:xfrm>
        <a:prstGeom prst="rect">
          <a:avLst/>
        </a:prstGeom>
        <a:noFill/>
        <a:ln w="9525">
          <a:noFill/>
          <a:miter lim="800000"/>
          <a:headEnd/>
          <a:tailEnd/>
        </a:ln>
      </xdr:spPr>
    </xdr:pic>
    <xdr:clientData/>
  </xdr:twoCellAnchor>
  <xdr:twoCellAnchor editAs="oneCell">
    <xdr:from>
      <xdr:col>6</xdr:col>
      <xdr:colOff>0</xdr:colOff>
      <xdr:row>138</xdr:row>
      <xdr:rowOff>0</xdr:rowOff>
    </xdr:from>
    <xdr:to>
      <xdr:col>6</xdr:col>
      <xdr:colOff>171450</xdr:colOff>
      <xdr:row>140</xdr:row>
      <xdr:rowOff>9525</xdr:rowOff>
    </xdr:to>
    <xdr:pic>
      <xdr:nvPicPr>
        <xdr:cNvPr id="13421" name="Imagem 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299025"/>
          <a:ext cx="171450" cy="171450"/>
        </a:xfrm>
        <a:prstGeom prst="rect">
          <a:avLst/>
        </a:prstGeom>
        <a:noFill/>
        <a:ln w="9525">
          <a:noFill/>
          <a:miter lim="800000"/>
          <a:headEnd/>
          <a:tailEnd/>
        </a:ln>
      </xdr:spPr>
    </xdr:pic>
    <xdr:clientData/>
  </xdr:twoCellAnchor>
  <xdr:twoCellAnchor editAs="oneCell">
    <xdr:from>
      <xdr:col>6</xdr:col>
      <xdr:colOff>0</xdr:colOff>
      <xdr:row>139</xdr:row>
      <xdr:rowOff>0</xdr:rowOff>
    </xdr:from>
    <xdr:to>
      <xdr:col>6</xdr:col>
      <xdr:colOff>171450</xdr:colOff>
      <xdr:row>143</xdr:row>
      <xdr:rowOff>0</xdr:rowOff>
    </xdr:to>
    <xdr:pic>
      <xdr:nvPicPr>
        <xdr:cNvPr id="13422" name="Imagem 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460950"/>
          <a:ext cx="171450" cy="333375"/>
        </a:xfrm>
        <a:prstGeom prst="rect">
          <a:avLst/>
        </a:prstGeom>
        <a:noFill/>
        <a:ln w="9525">
          <a:noFill/>
          <a:miter lim="800000"/>
          <a:headEnd/>
          <a:tailEnd/>
        </a:ln>
      </xdr:spPr>
    </xdr:pic>
    <xdr:clientData/>
  </xdr:twoCellAnchor>
  <xdr:twoCellAnchor editAs="oneCell">
    <xdr:from>
      <xdr:col>6</xdr:col>
      <xdr:colOff>0</xdr:colOff>
      <xdr:row>140</xdr:row>
      <xdr:rowOff>0</xdr:rowOff>
    </xdr:from>
    <xdr:to>
      <xdr:col>6</xdr:col>
      <xdr:colOff>171450</xdr:colOff>
      <xdr:row>143</xdr:row>
      <xdr:rowOff>161925</xdr:rowOff>
    </xdr:to>
    <xdr:pic>
      <xdr:nvPicPr>
        <xdr:cNvPr id="13423" name="Imagem 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622875"/>
          <a:ext cx="171450" cy="333375"/>
        </a:xfrm>
        <a:prstGeom prst="rect">
          <a:avLst/>
        </a:prstGeom>
        <a:noFill/>
        <a:ln w="9525">
          <a:noFill/>
          <a:miter lim="800000"/>
          <a:headEnd/>
          <a:tailEnd/>
        </a:ln>
      </xdr:spPr>
    </xdr:pic>
    <xdr:clientData/>
  </xdr:twoCellAnchor>
  <xdr:twoCellAnchor editAs="oneCell">
    <xdr:from>
      <xdr:col>6</xdr:col>
      <xdr:colOff>0</xdr:colOff>
      <xdr:row>141</xdr:row>
      <xdr:rowOff>0</xdr:rowOff>
    </xdr:from>
    <xdr:to>
      <xdr:col>6</xdr:col>
      <xdr:colOff>171450</xdr:colOff>
      <xdr:row>143</xdr:row>
      <xdr:rowOff>171450</xdr:rowOff>
    </xdr:to>
    <xdr:pic>
      <xdr:nvPicPr>
        <xdr:cNvPr id="13424" name="Imagem 1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0784800"/>
          <a:ext cx="171450" cy="333375"/>
        </a:xfrm>
        <a:prstGeom prst="rect">
          <a:avLst/>
        </a:prstGeom>
        <a:noFill/>
        <a:ln w="9525">
          <a:noFill/>
          <a:miter lim="800000"/>
          <a:headEnd/>
          <a:tailEnd/>
        </a:ln>
      </xdr:spPr>
    </xdr:pic>
    <xdr:clientData/>
  </xdr:twoCellAnchor>
  <xdr:twoCellAnchor editAs="oneCell">
    <xdr:from>
      <xdr:col>6</xdr:col>
      <xdr:colOff>0</xdr:colOff>
      <xdr:row>146</xdr:row>
      <xdr:rowOff>0</xdr:rowOff>
    </xdr:from>
    <xdr:to>
      <xdr:col>6</xdr:col>
      <xdr:colOff>171450</xdr:colOff>
      <xdr:row>147</xdr:row>
      <xdr:rowOff>9525</xdr:rowOff>
    </xdr:to>
    <xdr:pic>
      <xdr:nvPicPr>
        <xdr:cNvPr id="13425" name="Imagem 1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1632525"/>
          <a:ext cx="171450" cy="171450"/>
        </a:xfrm>
        <a:prstGeom prst="rect">
          <a:avLst/>
        </a:prstGeom>
        <a:noFill/>
        <a:ln w="9525">
          <a:noFill/>
          <a:miter lim="800000"/>
          <a:headEnd/>
          <a:tailEnd/>
        </a:ln>
      </xdr:spPr>
    </xdr:pic>
    <xdr:clientData/>
  </xdr:twoCellAnchor>
  <xdr:twoCellAnchor editAs="oneCell">
    <xdr:from>
      <xdr:col>6</xdr:col>
      <xdr:colOff>0</xdr:colOff>
      <xdr:row>147</xdr:row>
      <xdr:rowOff>0</xdr:rowOff>
    </xdr:from>
    <xdr:to>
      <xdr:col>6</xdr:col>
      <xdr:colOff>171450</xdr:colOff>
      <xdr:row>148</xdr:row>
      <xdr:rowOff>9525</xdr:rowOff>
    </xdr:to>
    <xdr:pic>
      <xdr:nvPicPr>
        <xdr:cNvPr id="13426" name="Imagem 1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1956375"/>
          <a:ext cx="171450" cy="171450"/>
        </a:xfrm>
        <a:prstGeom prst="rect">
          <a:avLst/>
        </a:prstGeom>
        <a:noFill/>
        <a:ln w="9525">
          <a:noFill/>
          <a:miter lim="800000"/>
          <a:headEnd/>
          <a:tailEnd/>
        </a:ln>
      </xdr:spPr>
    </xdr:pic>
    <xdr:clientData/>
  </xdr:twoCellAnchor>
  <xdr:twoCellAnchor editAs="oneCell">
    <xdr:from>
      <xdr:col>6</xdr:col>
      <xdr:colOff>0</xdr:colOff>
      <xdr:row>148</xdr:row>
      <xdr:rowOff>0</xdr:rowOff>
    </xdr:from>
    <xdr:to>
      <xdr:col>6</xdr:col>
      <xdr:colOff>171450</xdr:colOff>
      <xdr:row>149</xdr:row>
      <xdr:rowOff>9525</xdr:rowOff>
    </xdr:to>
    <xdr:pic>
      <xdr:nvPicPr>
        <xdr:cNvPr id="13427" name="Imagem 1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2280225"/>
          <a:ext cx="171450" cy="171450"/>
        </a:xfrm>
        <a:prstGeom prst="rect">
          <a:avLst/>
        </a:prstGeom>
        <a:noFill/>
        <a:ln w="9525">
          <a:noFill/>
          <a:miter lim="800000"/>
          <a:headEnd/>
          <a:tailEnd/>
        </a:ln>
      </xdr:spPr>
    </xdr:pic>
    <xdr:clientData/>
  </xdr:twoCellAnchor>
  <xdr:twoCellAnchor editAs="oneCell">
    <xdr:from>
      <xdr:col>6</xdr:col>
      <xdr:colOff>0</xdr:colOff>
      <xdr:row>153</xdr:row>
      <xdr:rowOff>0</xdr:rowOff>
    </xdr:from>
    <xdr:to>
      <xdr:col>6</xdr:col>
      <xdr:colOff>171450</xdr:colOff>
      <xdr:row>153</xdr:row>
      <xdr:rowOff>161925</xdr:rowOff>
    </xdr:to>
    <xdr:pic>
      <xdr:nvPicPr>
        <xdr:cNvPr id="13428" name="Imagem 1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3289875"/>
          <a:ext cx="171450" cy="161925"/>
        </a:xfrm>
        <a:prstGeom prst="rect">
          <a:avLst/>
        </a:prstGeom>
        <a:noFill/>
        <a:ln w="9525">
          <a:noFill/>
          <a:miter lim="800000"/>
          <a:headEnd/>
          <a:tailEnd/>
        </a:ln>
      </xdr:spPr>
    </xdr:pic>
    <xdr:clientData/>
  </xdr:twoCellAnchor>
  <xdr:twoCellAnchor editAs="oneCell">
    <xdr:from>
      <xdr:col>6</xdr:col>
      <xdr:colOff>0</xdr:colOff>
      <xdr:row>154</xdr:row>
      <xdr:rowOff>0</xdr:rowOff>
    </xdr:from>
    <xdr:to>
      <xdr:col>6</xdr:col>
      <xdr:colOff>171450</xdr:colOff>
      <xdr:row>154</xdr:row>
      <xdr:rowOff>161925</xdr:rowOff>
    </xdr:to>
    <xdr:pic>
      <xdr:nvPicPr>
        <xdr:cNvPr id="13429" name="Imagem 1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3613725"/>
          <a:ext cx="171450" cy="161925"/>
        </a:xfrm>
        <a:prstGeom prst="rect">
          <a:avLst/>
        </a:prstGeom>
        <a:noFill/>
        <a:ln w="9525">
          <a:noFill/>
          <a:miter lim="800000"/>
          <a:headEnd/>
          <a:tailEnd/>
        </a:ln>
      </xdr:spPr>
    </xdr:pic>
    <xdr:clientData/>
  </xdr:twoCellAnchor>
  <xdr:twoCellAnchor editAs="oneCell">
    <xdr:from>
      <xdr:col>6</xdr:col>
      <xdr:colOff>0</xdr:colOff>
      <xdr:row>155</xdr:row>
      <xdr:rowOff>0</xdr:rowOff>
    </xdr:from>
    <xdr:to>
      <xdr:col>6</xdr:col>
      <xdr:colOff>171450</xdr:colOff>
      <xdr:row>155</xdr:row>
      <xdr:rowOff>161925</xdr:rowOff>
    </xdr:to>
    <xdr:pic>
      <xdr:nvPicPr>
        <xdr:cNvPr id="13430" name="Imagem 1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3937575"/>
          <a:ext cx="171450" cy="161925"/>
        </a:xfrm>
        <a:prstGeom prst="rect">
          <a:avLst/>
        </a:prstGeom>
        <a:noFill/>
        <a:ln w="9525">
          <a:noFill/>
          <a:miter lim="800000"/>
          <a:headEnd/>
          <a:tailEnd/>
        </a:ln>
      </xdr:spPr>
    </xdr:pic>
    <xdr:clientData/>
  </xdr:twoCellAnchor>
  <xdr:twoCellAnchor editAs="oneCell">
    <xdr:from>
      <xdr:col>6</xdr:col>
      <xdr:colOff>0</xdr:colOff>
      <xdr:row>160</xdr:row>
      <xdr:rowOff>0</xdr:rowOff>
    </xdr:from>
    <xdr:to>
      <xdr:col>6</xdr:col>
      <xdr:colOff>171450</xdr:colOff>
      <xdr:row>160</xdr:row>
      <xdr:rowOff>161925</xdr:rowOff>
    </xdr:to>
    <xdr:pic>
      <xdr:nvPicPr>
        <xdr:cNvPr id="13431" name="Imagem 1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4947225"/>
          <a:ext cx="171450" cy="161925"/>
        </a:xfrm>
        <a:prstGeom prst="rect">
          <a:avLst/>
        </a:prstGeom>
        <a:noFill/>
        <a:ln w="9525">
          <a:noFill/>
          <a:miter lim="800000"/>
          <a:headEnd/>
          <a:tailEnd/>
        </a:ln>
      </xdr:spPr>
    </xdr:pic>
    <xdr:clientData/>
  </xdr:twoCellAnchor>
  <xdr:twoCellAnchor editAs="oneCell">
    <xdr:from>
      <xdr:col>6</xdr:col>
      <xdr:colOff>0</xdr:colOff>
      <xdr:row>161</xdr:row>
      <xdr:rowOff>0</xdr:rowOff>
    </xdr:from>
    <xdr:to>
      <xdr:col>6</xdr:col>
      <xdr:colOff>171450</xdr:colOff>
      <xdr:row>161</xdr:row>
      <xdr:rowOff>161925</xdr:rowOff>
    </xdr:to>
    <xdr:pic>
      <xdr:nvPicPr>
        <xdr:cNvPr id="13432" name="Imagem 1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271075"/>
          <a:ext cx="171450" cy="161925"/>
        </a:xfrm>
        <a:prstGeom prst="rect">
          <a:avLst/>
        </a:prstGeom>
        <a:noFill/>
        <a:ln w="9525">
          <a:noFill/>
          <a:miter lim="800000"/>
          <a:headEnd/>
          <a:tailEnd/>
        </a:ln>
      </xdr:spPr>
    </xdr:pic>
    <xdr:clientData/>
  </xdr:twoCellAnchor>
  <xdr:twoCellAnchor editAs="oneCell">
    <xdr:from>
      <xdr:col>6</xdr:col>
      <xdr:colOff>0</xdr:colOff>
      <xdr:row>162</xdr:row>
      <xdr:rowOff>0</xdr:rowOff>
    </xdr:from>
    <xdr:to>
      <xdr:col>6</xdr:col>
      <xdr:colOff>171450</xdr:colOff>
      <xdr:row>162</xdr:row>
      <xdr:rowOff>161925</xdr:rowOff>
    </xdr:to>
    <xdr:pic>
      <xdr:nvPicPr>
        <xdr:cNvPr id="13433" name="Imagem 1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594925"/>
          <a:ext cx="171450" cy="161925"/>
        </a:xfrm>
        <a:prstGeom prst="rect">
          <a:avLst/>
        </a:prstGeom>
        <a:noFill/>
        <a:ln w="9525">
          <a:noFill/>
          <a:miter lim="800000"/>
          <a:headEnd/>
          <a:tailEnd/>
        </a:ln>
      </xdr:spPr>
    </xdr:pic>
    <xdr:clientData/>
  </xdr:twoCellAnchor>
  <xdr:twoCellAnchor editAs="oneCell">
    <xdr:from>
      <xdr:col>6</xdr:col>
      <xdr:colOff>0</xdr:colOff>
      <xdr:row>163</xdr:row>
      <xdr:rowOff>0</xdr:rowOff>
    </xdr:from>
    <xdr:to>
      <xdr:col>6</xdr:col>
      <xdr:colOff>171450</xdr:colOff>
      <xdr:row>165</xdr:row>
      <xdr:rowOff>0</xdr:rowOff>
    </xdr:to>
    <xdr:pic>
      <xdr:nvPicPr>
        <xdr:cNvPr id="13434" name="Imagem 2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5918775"/>
          <a:ext cx="171450" cy="333375"/>
        </a:xfrm>
        <a:prstGeom prst="rect">
          <a:avLst/>
        </a:prstGeom>
        <a:noFill/>
        <a:ln w="9525">
          <a:noFill/>
          <a:miter lim="800000"/>
          <a:headEnd/>
          <a:tailEnd/>
        </a:ln>
      </xdr:spPr>
    </xdr:pic>
    <xdr:clientData/>
  </xdr:twoCellAnchor>
  <xdr:twoCellAnchor editAs="oneCell">
    <xdr:from>
      <xdr:col>6</xdr:col>
      <xdr:colOff>0</xdr:colOff>
      <xdr:row>164</xdr:row>
      <xdr:rowOff>0</xdr:rowOff>
    </xdr:from>
    <xdr:to>
      <xdr:col>6</xdr:col>
      <xdr:colOff>171450</xdr:colOff>
      <xdr:row>165</xdr:row>
      <xdr:rowOff>0</xdr:rowOff>
    </xdr:to>
    <xdr:pic>
      <xdr:nvPicPr>
        <xdr:cNvPr id="13435" name="Imagem 2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33100"/>
          <a:ext cx="171450" cy="19050"/>
        </a:xfrm>
        <a:prstGeom prst="rect">
          <a:avLst/>
        </a:prstGeom>
        <a:noFill/>
        <a:ln w="9525">
          <a:noFill/>
          <a:miter lim="800000"/>
          <a:headEnd/>
          <a:tailEnd/>
        </a:ln>
      </xdr:spPr>
    </xdr:pic>
    <xdr:clientData/>
  </xdr:twoCellAnchor>
  <xdr:twoCellAnchor editAs="oneCell">
    <xdr:from>
      <xdr:col>6</xdr:col>
      <xdr:colOff>0</xdr:colOff>
      <xdr:row>165</xdr:row>
      <xdr:rowOff>0</xdr:rowOff>
    </xdr:from>
    <xdr:to>
      <xdr:col>6</xdr:col>
      <xdr:colOff>171450</xdr:colOff>
      <xdr:row>165</xdr:row>
      <xdr:rowOff>161925</xdr:rowOff>
    </xdr:to>
    <xdr:pic>
      <xdr:nvPicPr>
        <xdr:cNvPr id="13436" name="Imagem 2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6252150"/>
          <a:ext cx="171450" cy="161925"/>
        </a:xfrm>
        <a:prstGeom prst="rect">
          <a:avLst/>
        </a:prstGeom>
        <a:noFill/>
        <a:ln w="9525">
          <a:noFill/>
          <a:miter lim="800000"/>
          <a:headEnd/>
          <a:tailEnd/>
        </a:ln>
      </xdr:spPr>
    </xdr:pic>
    <xdr:clientData/>
  </xdr:twoCellAnchor>
  <xdr:twoCellAnchor editAs="oneCell">
    <xdr:from>
      <xdr:col>6</xdr:col>
      <xdr:colOff>0</xdr:colOff>
      <xdr:row>175</xdr:row>
      <xdr:rowOff>0</xdr:rowOff>
    </xdr:from>
    <xdr:to>
      <xdr:col>6</xdr:col>
      <xdr:colOff>171450</xdr:colOff>
      <xdr:row>177</xdr:row>
      <xdr:rowOff>0</xdr:rowOff>
    </xdr:to>
    <xdr:pic>
      <xdr:nvPicPr>
        <xdr:cNvPr id="13437" name="Imagem 2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033325"/>
          <a:ext cx="171450" cy="161925"/>
        </a:xfrm>
        <a:prstGeom prst="rect">
          <a:avLst/>
        </a:prstGeom>
        <a:noFill/>
        <a:ln w="9525">
          <a:noFill/>
          <a:miter lim="800000"/>
          <a:headEnd/>
          <a:tailEnd/>
        </a:ln>
      </xdr:spPr>
    </xdr:pic>
    <xdr:clientData/>
  </xdr:twoCellAnchor>
  <xdr:twoCellAnchor editAs="oneCell">
    <xdr:from>
      <xdr:col>6</xdr:col>
      <xdr:colOff>0</xdr:colOff>
      <xdr:row>176</xdr:row>
      <xdr:rowOff>0</xdr:rowOff>
    </xdr:from>
    <xdr:to>
      <xdr:col>6</xdr:col>
      <xdr:colOff>171450</xdr:colOff>
      <xdr:row>178</xdr:row>
      <xdr:rowOff>0</xdr:rowOff>
    </xdr:to>
    <xdr:pic>
      <xdr:nvPicPr>
        <xdr:cNvPr id="13438" name="Imagem 2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195250"/>
          <a:ext cx="171450" cy="161925"/>
        </a:xfrm>
        <a:prstGeom prst="rect">
          <a:avLst/>
        </a:prstGeom>
        <a:noFill/>
        <a:ln w="9525">
          <a:noFill/>
          <a:miter lim="800000"/>
          <a:headEnd/>
          <a:tailEnd/>
        </a:ln>
      </xdr:spPr>
    </xdr:pic>
    <xdr:clientData/>
  </xdr:twoCellAnchor>
  <xdr:twoCellAnchor editAs="oneCell">
    <xdr:from>
      <xdr:col>6</xdr:col>
      <xdr:colOff>0</xdr:colOff>
      <xdr:row>177</xdr:row>
      <xdr:rowOff>0</xdr:rowOff>
    </xdr:from>
    <xdr:to>
      <xdr:col>6</xdr:col>
      <xdr:colOff>171450</xdr:colOff>
      <xdr:row>179</xdr:row>
      <xdr:rowOff>9525</xdr:rowOff>
    </xdr:to>
    <xdr:pic>
      <xdr:nvPicPr>
        <xdr:cNvPr id="13439" name="Imagem 25"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357175"/>
          <a:ext cx="171450" cy="171450"/>
        </a:xfrm>
        <a:prstGeom prst="rect">
          <a:avLst/>
        </a:prstGeom>
        <a:noFill/>
        <a:ln w="9525">
          <a:noFill/>
          <a:miter lim="800000"/>
          <a:headEnd/>
          <a:tailEnd/>
        </a:ln>
      </xdr:spPr>
    </xdr:pic>
    <xdr:clientData/>
  </xdr:twoCellAnchor>
  <xdr:twoCellAnchor editAs="oneCell">
    <xdr:from>
      <xdr:col>6</xdr:col>
      <xdr:colOff>0</xdr:colOff>
      <xdr:row>178</xdr:row>
      <xdr:rowOff>0</xdr:rowOff>
    </xdr:from>
    <xdr:to>
      <xdr:col>6</xdr:col>
      <xdr:colOff>171450</xdr:colOff>
      <xdr:row>180</xdr:row>
      <xdr:rowOff>9525</xdr:rowOff>
    </xdr:to>
    <xdr:pic>
      <xdr:nvPicPr>
        <xdr:cNvPr id="13440" name="Imagem 26"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519100"/>
          <a:ext cx="171450" cy="171450"/>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441" name="Imagem 27"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9525</xdr:rowOff>
    </xdr:to>
    <xdr:pic>
      <xdr:nvPicPr>
        <xdr:cNvPr id="13442" name="Imagem 28"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71450"/>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443" name="Imagem 29"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444" name="Imagem 30"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445" name="Imagem 31"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446" name="Imagem 32"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447" name="Imagem 33"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twoCellAnchor editAs="oneCell">
    <xdr:from>
      <xdr:col>6</xdr:col>
      <xdr:colOff>0</xdr:colOff>
      <xdr:row>179</xdr:row>
      <xdr:rowOff>0</xdr:rowOff>
    </xdr:from>
    <xdr:to>
      <xdr:col>6</xdr:col>
      <xdr:colOff>171450</xdr:colOff>
      <xdr:row>180</xdr:row>
      <xdr:rowOff>0</xdr:rowOff>
    </xdr:to>
    <xdr:pic>
      <xdr:nvPicPr>
        <xdr:cNvPr id="13448" name="Imagem 34" descr="http://boletim.cpos.sp.gov.br/images/consultar.png"/>
        <xdr:cNvPicPr>
          <a:picLocks noChangeAspect="1" noChangeArrowheads="1"/>
        </xdr:cNvPicPr>
      </xdr:nvPicPr>
      <xdr:blipFill>
        <a:blip xmlns:r="http://schemas.openxmlformats.org/officeDocument/2006/relationships" r:embed="rId1" cstate="print"/>
        <a:srcRect/>
        <a:stretch>
          <a:fillRect/>
        </a:stretch>
      </xdr:blipFill>
      <xdr:spPr bwMode="auto">
        <a:xfrm>
          <a:off x="8505825" y="38681025"/>
          <a:ext cx="171450" cy="1619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38100</xdr:colOff>
      <xdr:row>5</xdr:row>
      <xdr:rowOff>38100</xdr:rowOff>
    </xdr:to>
    <xdr:pic>
      <xdr:nvPicPr>
        <xdr:cNvPr id="2" name="Imagem 1" descr="Brazao Itajobi 100dpi"/>
        <xdr:cNvPicPr/>
      </xdr:nvPicPr>
      <xdr:blipFill>
        <a:blip xmlns:r="http://schemas.openxmlformats.org/officeDocument/2006/relationships" r:embed="rId1"/>
        <a:srcRect/>
        <a:stretch>
          <a:fillRect/>
        </a:stretch>
      </xdr:blipFill>
      <xdr:spPr bwMode="auto">
        <a:xfrm>
          <a:off x="0" y="0"/>
          <a:ext cx="1371600" cy="1333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9525</xdr:rowOff>
    </xdr:from>
    <xdr:to>
      <xdr:col>2</xdr:col>
      <xdr:colOff>66675</xdr:colOff>
      <xdr:row>8</xdr:row>
      <xdr:rowOff>142875</xdr:rowOff>
    </xdr:to>
    <xdr:pic>
      <xdr:nvPicPr>
        <xdr:cNvPr id="2" name="Picture 1" descr="Brazao Itajobi 100dpi"/>
        <xdr:cNvPicPr>
          <a:picLocks noChangeAspect="1" noChangeArrowheads="1"/>
        </xdr:cNvPicPr>
      </xdr:nvPicPr>
      <xdr:blipFill>
        <a:blip xmlns:r="http://schemas.openxmlformats.org/officeDocument/2006/relationships" r:embed="rId1"/>
        <a:srcRect/>
        <a:stretch>
          <a:fillRect/>
        </a:stretch>
      </xdr:blipFill>
      <xdr:spPr bwMode="auto">
        <a:xfrm>
          <a:off x="0" y="171450"/>
          <a:ext cx="1371600" cy="13049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19050</xdr:colOff>
      <xdr:row>7</xdr:row>
      <xdr:rowOff>0</xdr:rowOff>
    </xdr:to>
    <xdr:pic>
      <xdr:nvPicPr>
        <xdr:cNvPr id="8193" name="Picture 1" descr="Brazao Itajobi 100dpi"/>
        <xdr:cNvPicPr>
          <a:picLocks noChangeAspect="1" noChangeArrowheads="1"/>
        </xdr:cNvPicPr>
      </xdr:nvPicPr>
      <xdr:blipFill>
        <a:blip xmlns:r="http://schemas.openxmlformats.org/officeDocument/2006/relationships" r:embed="rId1"/>
        <a:srcRect/>
        <a:stretch>
          <a:fillRect/>
        </a:stretch>
      </xdr:blipFill>
      <xdr:spPr bwMode="auto">
        <a:xfrm>
          <a:off x="0" y="1"/>
          <a:ext cx="1371600" cy="1333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1400175</xdr:colOff>
      <xdr:row>6</xdr:row>
      <xdr:rowOff>114300</xdr:rowOff>
    </xdr:to>
    <xdr:pic>
      <xdr:nvPicPr>
        <xdr:cNvPr id="9217" name="Picture 1" descr="Brazao Itajobi 100dpi"/>
        <xdr:cNvPicPr>
          <a:picLocks noChangeAspect="1" noChangeArrowheads="1"/>
        </xdr:cNvPicPr>
      </xdr:nvPicPr>
      <xdr:blipFill>
        <a:blip xmlns:r="http://schemas.openxmlformats.org/officeDocument/2006/relationships" r:embed="rId1"/>
        <a:srcRect/>
        <a:stretch>
          <a:fillRect/>
        </a:stretch>
      </xdr:blipFill>
      <xdr:spPr bwMode="auto">
        <a:xfrm>
          <a:off x="28575" y="19050"/>
          <a:ext cx="1371600" cy="13525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9</xdr:row>
      <xdr:rowOff>0</xdr:rowOff>
    </xdr:from>
    <xdr:to>
      <xdr:col>0</xdr:col>
      <xdr:colOff>2800350</xdr:colOff>
      <xdr:row>9</xdr:row>
      <xdr:rowOff>2590800</xdr:rowOff>
    </xdr:to>
    <xdr:pic>
      <xdr:nvPicPr>
        <xdr:cNvPr id="8193" name="Imagem 15" descr="C:\Users\Galbiatti\Desktop\Docs\TRABALHOS 2015\PREFEITURA DE ITAJOBI       ESTRADA\FOTOS DA ESTRADA\FOTOS BARRANCO ITAJOBI 003.JPG"/>
        <xdr:cNvPicPr>
          <a:picLocks noChangeAspect="1" noChangeArrowheads="1"/>
        </xdr:cNvPicPr>
      </xdr:nvPicPr>
      <xdr:blipFill>
        <a:blip xmlns:r="http://schemas.openxmlformats.org/officeDocument/2006/relationships" r:embed="rId1" cstate="print"/>
        <a:srcRect/>
        <a:stretch>
          <a:fillRect/>
        </a:stretch>
      </xdr:blipFill>
      <xdr:spPr bwMode="auto">
        <a:xfrm>
          <a:off x="85725" y="323850"/>
          <a:ext cx="2714625" cy="2590800"/>
        </a:xfrm>
        <a:prstGeom prst="rect">
          <a:avLst/>
        </a:prstGeom>
        <a:noFill/>
        <a:ln w="9525">
          <a:noFill/>
          <a:miter lim="800000"/>
          <a:headEnd/>
          <a:tailEnd/>
        </a:ln>
      </xdr:spPr>
    </xdr:pic>
    <xdr:clientData/>
  </xdr:twoCellAnchor>
  <xdr:twoCellAnchor editAs="oneCell">
    <xdr:from>
      <xdr:col>1</xdr:col>
      <xdr:colOff>76200</xdr:colOff>
      <xdr:row>9</xdr:row>
      <xdr:rowOff>0</xdr:rowOff>
    </xdr:from>
    <xdr:to>
      <xdr:col>1</xdr:col>
      <xdr:colOff>2990850</xdr:colOff>
      <xdr:row>9</xdr:row>
      <xdr:rowOff>2571750</xdr:rowOff>
    </xdr:to>
    <xdr:pic>
      <xdr:nvPicPr>
        <xdr:cNvPr id="8194" name="Imagem 16" descr="C:\Users\Galbiatti\Desktop\Docs\TRABALHOS 2015\PREFEITURA DE ITAJOBI       ESTRADA\FOTOS DA ESTRADA\FOTOS BARRANCO ITAJOBI 005.JPG"/>
        <xdr:cNvPicPr>
          <a:picLocks noChangeAspect="1" noChangeArrowheads="1"/>
        </xdr:cNvPicPr>
      </xdr:nvPicPr>
      <xdr:blipFill>
        <a:blip xmlns:r="http://schemas.openxmlformats.org/officeDocument/2006/relationships" r:embed="rId2" cstate="print"/>
        <a:srcRect/>
        <a:stretch>
          <a:fillRect/>
        </a:stretch>
      </xdr:blipFill>
      <xdr:spPr bwMode="auto">
        <a:xfrm>
          <a:off x="2990850" y="323850"/>
          <a:ext cx="2914650" cy="2571750"/>
        </a:xfrm>
        <a:prstGeom prst="rect">
          <a:avLst/>
        </a:prstGeom>
        <a:noFill/>
        <a:ln w="9525">
          <a:noFill/>
          <a:miter lim="800000"/>
          <a:headEnd/>
          <a:tailEnd/>
        </a:ln>
      </xdr:spPr>
    </xdr:pic>
    <xdr:clientData/>
  </xdr:twoCellAnchor>
  <xdr:twoCellAnchor editAs="oneCell">
    <xdr:from>
      <xdr:col>0</xdr:col>
      <xdr:colOff>104775</xdr:colOff>
      <xdr:row>12</xdr:row>
      <xdr:rowOff>0</xdr:rowOff>
    </xdr:from>
    <xdr:to>
      <xdr:col>0</xdr:col>
      <xdr:colOff>2790825</xdr:colOff>
      <xdr:row>13</xdr:row>
      <xdr:rowOff>0</xdr:rowOff>
    </xdr:to>
    <xdr:pic>
      <xdr:nvPicPr>
        <xdr:cNvPr id="8195" name="Imagem 17" descr="C:\Users\Galbiatti\Desktop\Docs\TRABALHOS 2015\PREFEITURA DE ITAJOBI       ESTRADA\FOTOS DA ESTRADA\FOTOS BARRANCO ITAJOBI 007.JPG"/>
        <xdr:cNvPicPr>
          <a:picLocks noChangeAspect="1" noChangeArrowheads="1"/>
        </xdr:cNvPicPr>
      </xdr:nvPicPr>
      <xdr:blipFill>
        <a:blip xmlns:r="http://schemas.openxmlformats.org/officeDocument/2006/relationships" r:embed="rId3" cstate="print"/>
        <a:srcRect/>
        <a:stretch>
          <a:fillRect/>
        </a:stretch>
      </xdr:blipFill>
      <xdr:spPr bwMode="auto">
        <a:xfrm>
          <a:off x="104775" y="3114675"/>
          <a:ext cx="2686050" cy="2190750"/>
        </a:xfrm>
        <a:prstGeom prst="rect">
          <a:avLst/>
        </a:prstGeom>
        <a:noFill/>
        <a:ln w="9525">
          <a:noFill/>
          <a:miter lim="800000"/>
          <a:headEnd/>
          <a:tailEnd/>
        </a:ln>
      </xdr:spPr>
    </xdr:pic>
    <xdr:clientData/>
  </xdr:twoCellAnchor>
  <xdr:twoCellAnchor editAs="oneCell">
    <xdr:from>
      <xdr:col>1</xdr:col>
      <xdr:colOff>66675</xdr:colOff>
      <xdr:row>12</xdr:row>
      <xdr:rowOff>0</xdr:rowOff>
    </xdr:from>
    <xdr:to>
      <xdr:col>1</xdr:col>
      <xdr:colOff>2990850</xdr:colOff>
      <xdr:row>12</xdr:row>
      <xdr:rowOff>2181225</xdr:rowOff>
    </xdr:to>
    <xdr:pic>
      <xdr:nvPicPr>
        <xdr:cNvPr id="8196" name="Imagem 18" descr="C:\Users\Galbiatti\Desktop\Docs\TRABALHOS 2015\PREFEITURA DE ITAJOBI       ESTRADA\FOTOS DA ESTRADA\FOTOS BARRANCO ITAJOBI 008.JPG"/>
        <xdr:cNvPicPr>
          <a:picLocks noChangeAspect="1" noChangeArrowheads="1"/>
        </xdr:cNvPicPr>
      </xdr:nvPicPr>
      <xdr:blipFill>
        <a:blip xmlns:r="http://schemas.openxmlformats.org/officeDocument/2006/relationships" r:embed="rId4" cstate="print"/>
        <a:srcRect/>
        <a:stretch>
          <a:fillRect/>
        </a:stretch>
      </xdr:blipFill>
      <xdr:spPr bwMode="auto">
        <a:xfrm>
          <a:off x="2981325" y="3114675"/>
          <a:ext cx="2924175" cy="2181225"/>
        </a:xfrm>
        <a:prstGeom prst="rect">
          <a:avLst/>
        </a:prstGeom>
        <a:noFill/>
        <a:ln w="9525">
          <a:noFill/>
          <a:miter lim="800000"/>
          <a:headEnd/>
          <a:tailEnd/>
        </a:ln>
      </xdr:spPr>
    </xdr:pic>
    <xdr:clientData/>
  </xdr:twoCellAnchor>
  <xdr:twoCellAnchor editAs="oneCell">
    <xdr:from>
      <xdr:col>0</xdr:col>
      <xdr:colOff>76200</xdr:colOff>
      <xdr:row>14</xdr:row>
      <xdr:rowOff>0</xdr:rowOff>
    </xdr:from>
    <xdr:to>
      <xdr:col>0</xdr:col>
      <xdr:colOff>2838450</xdr:colOff>
      <xdr:row>15</xdr:row>
      <xdr:rowOff>2447925</xdr:rowOff>
    </xdr:to>
    <xdr:pic>
      <xdr:nvPicPr>
        <xdr:cNvPr id="8197" name="Imagem 19" descr="C:\Users\Galbiatti\Desktop\Docs\TRABALHOS 2015\PREFEITURA DE ITAJOBI       ESTRADA\FOTOS DA ESTRADA\FOTOS BARRANCO ITAJOBI 009.JPG"/>
        <xdr:cNvPicPr>
          <a:picLocks noChangeAspect="1" noChangeArrowheads="1"/>
        </xdr:cNvPicPr>
      </xdr:nvPicPr>
      <xdr:blipFill>
        <a:blip xmlns:r="http://schemas.openxmlformats.org/officeDocument/2006/relationships" r:embed="rId5" cstate="print"/>
        <a:srcRect/>
        <a:stretch>
          <a:fillRect/>
        </a:stretch>
      </xdr:blipFill>
      <xdr:spPr bwMode="auto">
        <a:xfrm>
          <a:off x="76200" y="5467350"/>
          <a:ext cx="2762250" cy="2447925"/>
        </a:xfrm>
        <a:prstGeom prst="rect">
          <a:avLst/>
        </a:prstGeom>
        <a:noFill/>
        <a:ln w="9525">
          <a:noFill/>
          <a:miter lim="800000"/>
          <a:headEnd/>
          <a:tailEnd/>
        </a:ln>
      </xdr:spPr>
    </xdr:pic>
    <xdr:clientData/>
  </xdr:twoCellAnchor>
  <xdr:twoCellAnchor editAs="oneCell">
    <xdr:from>
      <xdr:col>1</xdr:col>
      <xdr:colOff>66675</xdr:colOff>
      <xdr:row>14</xdr:row>
      <xdr:rowOff>161925</xdr:rowOff>
    </xdr:from>
    <xdr:to>
      <xdr:col>1</xdr:col>
      <xdr:colOff>3048000</xdr:colOff>
      <xdr:row>15</xdr:row>
      <xdr:rowOff>2466975</xdr:rowOff>
    </xdr:to>
    <xdr:pic>
      <xdr:nvPicPr>
        <xdr:cNvPr id="8198" name="Imagem 20" descr="C:\Users\Galbiatti\Desktop\Docs\TRABALHOS 2015\PREFEITURA DE ITAJOBI       ESTRADA\FOTOS DA ESTRADA\FOTOS BARRANCO ITAJOBI 010.JPG"/>
        <xdr:cNvPicPr>
          <a:picLocks noChangeAspect="1" noChangeArrowheads="1"/>
        </xdr:cNvPicPr>
      </xdr:nvPicPr>
      <xdr:blipFill>
        <a:blip xmlns:r="http://schemas.openxmlformats.org/officeDocument/2006/relationships" r:embed="rId6" cstate="print"/>
        <a:srcRect/>
        <a:stretch>
          <a:fillRect/>
        </a:stretch>
      </xdr:blipFill>
      <xdr:spPr bwMode="auto">
        <a:xfrm>
          <a:off x="2981325" y="5467350"/>
          <a:ext cx="2981325" cy="2466975"/>
        </a:xfrm>
        <a:prstGeom prst="rect">
          <a:avLst/>
        </a:prstGeom>
        <a:noFill/>
        <a:ln w="9525">
          <a:noFill/>
          <a:miter lim="800000"/>
          <a:headEnd/>
          <a:tailEnd/>
        </a:ln>
      </xdr:spPr>
    </xdr:pic>
    <xdr:clientData/>
  </xdr:twoCellAnchor>
  <xdr:twoCellAnchor editAs="oneCell">
    <xdr:from>
      <xdr:col>0</xdr:col>
      <xdr:colOff>76200</xdr:colOff>
      <xdr:row>17</xdr:row>
      <xdr:rowOff>0</xdr:rowOff>
    </xdr:from>
    <xdr:to>
      <xdr:col>0</xdr:col>
      <xdr:colOff>2876550</xdr:colOff>
      <xdr:row>18</xdr:row>
      <xdr:rowOff>2486025</xdr:rowOff>
    </xdr:to>
    <xdr:pic>
      <xdr:nvPicPr>
        <xdr:cNvPr id="8199" name="Imagem 31" descr="C:\Users\Galbiatti\Desktop\Docs\TRABALHOS 2015\PREFEITURA DE ITAJOBI       ESTRADA\FOTOS DA ESTRADA\FOTOS BARRANCO ITAJOBI 011.JPG"/>
        <xdr:cNvPicPr>
          <a:picLocks noChangeAspect="1" noChangeArrowheads="1"/>
        </xdr:cNvPicPr>
      </xdr:nvPicPr>
      <xdr:blipFill>
        <a:blip xmlns:r="http://schemas.openxmlformats.org/officeDocument/2006/relationships" r:embed="rId7" cstate="print"/>
        <a:srcRect/>
        <a:stretch>
          <a:fillRect/>
        </a:stretch>
      </xdr:blipFill>
      <xdr:spPr bwMode="auto">
        <a:xfrm>
          <a:off x="76200" y="8124825"/>
          <a:ext cx="2800350" cy="2486025"/>
        </a:xfrm>
        <a:prstGeom prst="rect">
          <a:avLst/>
        </a:prstGeom>
        <a:noFill/>
        <a:ln w="9525">
          <a:noFill/>
          <a:miter lim="800000"/>
          <a:headEnd/>
          <a:tailEnd/>
        </a:ln>
      </xdr:spPr>
    </xdr:pic>
    <xdr:clientData/>
  </xdr:twoCellAnchor>
  <xdr:twoCellAnchor editAs="oneCell">
    <xdr:from>
      <xdr:col>1</xdr:col>
      <xdr:colOff>47625</xdr:colOff>
      <xdr:row>17</xdr:row>
      <xdr:rowOff>0</xdr:rowOff>
    </xdr:from>
    <xdr:to>
      <xdr:col>1</xdr:col>
      <xdr:colOff>3038475</xdr:colOff>
      <xdr:row>18</xdr:row>
      <xdr:rowOff>2486025</xdr:rowOff>
    </xdr:to>
    <xdr:pic>
      <xdr:nvPicPr>
        <xdr:cNvPr id="8200" name="Imagem 32" descr="C:\Users\Galbiatti\Desktop\Docs\TRABALHOS 2015\PREFEITURA DE ITAJOBI       ESTRADA\FOTOS DA ESTRADA\FOTOS BARRANCO ITAJOBI 012.JPG"/>
        <xdr:cNvPicPr>
          <a:picLocks noChangeAspect="1" noChangeArrowheads="1"/>
        </xdr:cNvPicPr>
      </xdr:nvPicPr>
      <xdr:blipFill>
        <a:blip xmlns:r="http://schemas.openxmlformats.org/officeDocument/2006/relationships" r:embed="rId8" cstate="print"/>
        <a:srcRect/>
        <a:stretch>
          <a:fillRect/>
        </a:stretch>
      </xdr:blipFill>
      <xdr:spPr bwMode="auto">
        <a:xfrm>
          <a:off x="2962275" y="8124825"/>
          <a:ext cx="2990850" cy="2486025"/>
        </a:xfrm>
        <a:prstGeom prst="rect">
          <a:avLst/>
        </a:prstGeom>
        <a:noFill/>
        <a:ln w="9525">
          <a:noFill/>
          <a:miter lim="800000"/>
          <a:headEnd/>
          <a:tailEnd/>
        </a:ln>
      </xdr:spPr>
    </xdr:pic>
    <xdr:clientData/>
  </xdr:twoCellAnchor>
  <xdr:twoCellAnchor editAs="oneCell">
    <xdr:from>
      <xdr:col>0</xdr:col>
      <xdr:colOff>76200</xdr:colOff>
      <xdr:row>20</xdr:row>
      <xdr:rowOff>0</xdr:rowOff>
    </xdr:from>
    <xdr:to>
      <xdr:col>0</xdr:col>
      <xdr:colOff>2867025</xdr:colOff>
      <xdr:row>20</xdr:row>
      <xdr:rowOff>2524125</xdr:rowOff>
    </xdr:to>
    <xdr:pic>
      <xdr:nvPicPr>
        <xdr:cNvPr id="8201" name="Imagem 25" descr="C:\Users\Galbiatti\Desktop\Docs\TRABALHOS 2015\PREFEITURA DE ITAJOBI       ESTRADA\FOTOS DA ESTRADA\FOTOS BARRANCO ITAJOBI 013.JPG"/>
        <xdr:cNvPicPr>
          <a:picLocks noChangeAspect="1" noChangeArrowheads="1"/>
        </xdr:cNvPicPr>
      </xdr:nvPicPr>
      <xdr:blipFill>
        <a:blip xmlns:r="http://schemas.openxmlformats.org/officeDocument/2006/relationships" r:embed="rId9" cstate="print"/>
        <a:srcRect/>
        <a:stretch>
          <a:fillRect/>
        </a:stretch>
      </xdr:blipFill>
      <xdr:spPr bwMode="auto">
        <a:xfrm>
          <a:off x="76200" y="10829925"/>
          <a:ext cx="2790825" cy="2524125"/>
        </a:xfrm>
        <a:prstGeom prst="rect">
          <a:avLst/>
        </a:prstGeom>
        <a:noFill/>
        <a:ln w="9525">
          <a:noFill/>
          <a:miter lim="800000"/>
          <a:headEnd/>
          <a:tailEnd/>
        </a:ln>
      </xdr:spPr>
    </xdr:pic>
    <xdr:clientData/>
  </xdr:twoCellAnchor>
  <xdr:twoCellAnchor editAs="oneCell">
    <xdr:from>
      <xdr:col>1</xdr:col>
      <xdr:colOff>66675</xdr:colOff>
      <xdr:row>20</xdr:row>
      <xdr:rowOff>0</xdr:rowOff>
    </xdr:from>
    <xdr:to>
      <xdr:col>1</xdr:col>
      <xdr:colOff>3028950</xdr:colOff>
      <xdr:row>20</xdr:row>
      <xdr:rowOff>2486025</xdr:rowOff>
    </xdr:to>
    <xdr:pic>
      <xdr:nvPicPr>
        <xdr:cNvPr id="8202" name="Imagem 27" descr="C:\Users\Galbiatti\Desktop\Docs\TRABALHOS 2015\PREFEITURA DE ITAJOBI       ESTRADA\FOTOS DA ESTRADA\FOTOS BARRANCO ITAJOBI 014.JPG"/>
        <xdr:cNvPicPr>
          <a:picLocks noChangeAspect="1" noChangeArrowheads="1"/>
        </xdr:cNvPicPr>
      </xdr:nvPicPr>
      <xdr:blipFill>
        <a:blip xmlns:r="http://schemas.openxmlformats.org/officeDocument/2006/relationships" r:embed="rId10" cstate="print"/>
        <a:srcRect/>
        <a:stretch>
          <a:fillRect/>
        </a:stretch>
      </xdr:blipFill>
      <xdr:spPr bwMode="auto">
        <a:xfrm>
          <a:off x="2981325" y="10829925"/>
          <a:ext cx="2962275" cy="2486025"/>
        </a:xfrm>
        <a:prstGeom prst="rect">
          <a:avLst/>
        </a:prstGeom>
        <a:noFill/>
        <a:ln w="9525">
          <a:noFill/>
          <a:miter lim="800000"/>
          <a:headEnd/>
          <a:tailEnd/>
        </a:ln>
      </xdr:spPr>
    </xdr:pic>
    <xdr:clientData/>
  </xdr:twoCellAnchor>
  <xdr:twoCellAnchor editAs="oneCell">
    <xdr:from>
      <xdr:col>0</xdr:col>
      <xdr:colOff>66675</xdr:colOff>
      <xdr:row>23</xdr:row>
      <xdr:rowOff>28575</xdr:rowOff>
    </xdr:from>
    <xdr:to>
      <xdr:col>0</xdr:col>
      <xdr:colOff>2857500</xdr:colOff>
      <xdr:row>24</xdr:row>
      <xdr:rowOff>2390775</xdr:rowOff>
    </xdr:to>
    <xdr:pic>
      <xdr:nvPicPr>
        <xdr:cNvPr id="8203" name="Imagem 28" descr="C:\Users\Galbiatti\Desktop\Docs\TRABALHOS 2015\PREFEITURA DE ITAJOBI       ESTRADA\FOTOS DA ESTRADA\FOTOS BARRANCO ITAJOBI 015.JPG"/>
        <xdr:cNvPicPr>
          <a:picLocks noChangeAspect="1" noChangeArrowheads="1"/>
        </xdr:cNvPicPr>
      </xdr:nvPicPr>
      <xdr:blipFill>
        <a:blip xmlns:r="http://schemas.openxmlformats.org/officeDocument/2006/relationships" r:embed="rId11" cstate="print"/>
        <a:srcRect/>
        <a:stretch>
          <a:fillRect/>
        </a:stretch>
      </xdr:blipFill>
      <xdr:spPr bwMode="auto">
        <a:xfrm>
          <a:off x="66675" y="13573125"/>
          <a:ext cx="2790825" cy="2524125"/>
        </a:xfrm>
        <a:prstGeom prst="rect">
          <a:avLst/>
        </a:prstGeom>
        <a:noFill/>
        <a:ln w="9525">
          <a:noFill/>
          <a:miter lim="800000"/>
          <a:headEnd/>
          <a:tailEnd/>
        </a:ln>
      </xdr:spPr>
    </xdr:pic>
    <xdr:clientData/>
  </xdr:twoCellAnchor>
  <xdr:twoCellAnchor editAs="oneCell">
    <xdr:from>
      <xdr:col>1</xdr:col>
      <xdr:colOff>66675</xdr:colOff>
      <xdr:row>23</xdr:row>
      <xdr:rowOff>38100</xdr:rowOff>
    </xdr:from>
    <xdr:to>
      <xdr:col>2</xdr:col>
      <xdr:colOff>9525</xdr:colOff>
      <xdr:row>24</xdr:row>
      <xdr:rowOff>2400300</xdr:rowOff>
    </xdr:to>
    <xdr:pic>
      <xdr:nvPicPr>
        <xdr:cNvPr id="8204" name="Imagem 29" descr="C:\Users\Galbiatti\Desktop\Docs\TRABALHOS 2015\PREFEITURA DE ITAJOBI       ESTRADA\FOTOS DA ESTRADA\FOTOS BARRANCO ITAJOBI 016.JPG"/>
        <xdr:cNvPicPr>
          <a:picLocks noChangeAspect="1" noChangeArrowheads="1"/>
        </xdr:cNvPicPr>
      </xdr:nvPicPr>
      <xdr:blipFill>
        <a:blip xmlns:r="http://schemas.openxmlformats.org/officeDocument/2006/relationships" r:embed="rId12" cstate="print"/>
        <a:srcRect/>
        <a:stretch>
          <a:fillRect/>
        </a:stretch>
      </xdr:blipFill>
      <xdr:spPr bwMode="auto">
        <a:xfrm>
          <a:off x="2981325" y="13582650"/>
          <a:ext cx="3000375" cy="2524125"/>
        </a:xfrm>
        <a:prstGeom prst="rect">
          <a:avLst/>
        </a:prstGeom>
        <a:noFill/>
        <a:ln w="9525">
          <a:noFill/>
          <a:miter lim="800000"/>
          <a:headEnd/>
          <a:tailEnd/>
        </a:ln>
      </xdr:spPr>
    </xdr:pic>
    <xdr:clientData/>
  </xdr:twoCellAnchor>
  <xdr:twoCellAnchor editAs="oneCell">
    <xdr:from>
      <xdr:col>0</xdr:col>
      <xdr:colOff>57150</xdr:colOff>
      <xdr:row>27</xdr:row>
      <xdr:rowOff>0</xdr:rowOff>
    </xdr:from>
    <xdr:to>
      <xdr:col>0</xdr:col>
      <xdr:colOff>2838450</xdr:colOff>
      <xdr:row>27</xdr:row>
      <xdr:rowOff>2686050</xdr:rowOff>
    </xdr:to>
    <xdr:pic>
      <xdr:nvPicPr>
        <xdr:cNvPr id="8205" name="Imagem 37" descr="C:\Users\Galbiatti\Desktop\Docs\TRABALHOS 2015\PREFEITURA DE ITAJOBI       ESTRADA\FOTOS DA ESTRADA\FOTOS BARRANCO ITAJOBI 022.JPG"/>
        <xdr:cNvPicPr>
          <a:picLocks noChangeAspect="1" noChangeArrowheads="1"/>
        </xdr:cNvPicPr>
      </xdr:nvPicPr>
      <xdr:blipFill>
        <a:blip xmlns:r="http://schemas.openxmlformats.org/officeDocument/2006/relationships" r:embed="rId13" cstate="print"/>
        <a:srcRect/>
        <a:stretch>
          <a:fillRect/>
        </a:stretch>
      </xdr:blipFill>
      <xdr:spPr bwMode="auto">
        <a:xfrm>
          <a:off x="57150" y="16297275"/>
          <a:ext cx="2781300" cy="2686050"/>
        </a:xfrm>
        <a:prstGeom prst="rect">
          <a:avLst/>
        </a:prstGeom>
        <a:noFill/>
        <a:ln w="9525">
          <a:noFill/>
          <a:miter lim="800000"/>
          <a:headEnd/>
          <a:tailEnd/>
        </a:ln>
      </xdr:spPr>
    </xdr:pic>
    <xdr:clientData/>
  </xdr:twoCellAnchor>
  <xdr:twoCellAnchor editAs="oneCell">
    <xdr:from>
      <xdr:col>1</xdr:col>
      <xdr:colOff>76200</xdr:colOff>
      <xdr:row>27</xdr:row>
      <xdr:rowOff>0</xdr:rowOff>
    </xdr:from>
    <xdr:to>
      <xdr:col>1</xdr:col>
      <xdr:colOff>3048000</xdr:colOff>
      <xdr:row>27</xdr:row>
      <xdr:rowOff>2676525</xdr:rowOff>
    </xdr:to>
    <xdr:pic>
      <xdr:nvPicPr>
        <xdr:cNvPr id="8206" name="Imagem 38" descr="C:\Users\Galbiatti\Desktop\Docs\TRABALHOS 2015\PREFEITURA DE ITAJOBI       ESTRADA\FOTOS DA ESTRADA\FOTOS BARRANCO ITAJOBI 023.JPG"/>
        <xdr:cNvPicPr>
          <a:picLocks noChangeAspect="1" noChangeArrowheads="1"/>
        </xdr:cNvPicPr>
      </xdr:nvPicPr>
      <xdr:blipFill>
        <a:blip xmlns:r="http://schemas.openxmlformats.org/officeDocument/2006/relationships" r:embed="rId14" cstate="print"/>
        <a:srcRect/>
        <a:stretch>
          <a:fillRect/>
        </a:stretch>
      </xdr:blipFill>
      <xdr:spPr bwMode="auto">
        <a:xfrm>
          <a:off x="2990850" y="16297275"/>
          <a:ext cx="2971800" cy="2676525"/>
        </a:xfrm>
        <a:prstGeom prst="rect">
          <a:avLst/>
        </a:prstGeom>
        <a:noFill/>
        <a:ln w="9525">
          <a:noFill/>
          <a:miter lim="800000"/>
          <a:headEnd/>
          <a:tailEnd/>
        </a:ln>
      </xdr:spPr>
    </xdr:pic>
    <xdr:clientData/>
  </xdr:twoCellAnchor>
  <xdr:twoCellAnchor editAs="oneCell">
    <xdr:from>
      <xdr:col>0</xdr:col>
      <xdr:colOff>85725</xdr:colOff>
      <xdr:row>30</xdr:row>
      <xdr:rowOff>0</xdr:rowOff>
    </xdr:from>
    <xdr:to>
      <xdr:col>0</xdr:col>
      <xdr:colOff>2876550</xdr:colOff>
      <xdr:row>31</xdr:row>
      <xdr:rowOff>0</xdr:rowOff>
    </xdr:to>
    <xdr:pic>
      <xdr:nvPicPr>
        <xdr:cNvPr id="8207" name="Imagem 40" descr="C:\Users\Galbiatti\Desktop\Docs\TRABALHOS 2015\PREFEITURA DE ITAJOBI       ESTRADA\FOTOS DA ESTRADA\FOTOS BARRANCO ITAJOBI 024.JPG"/>
        <xdr:cNvPicPr>
          <a:picLocks noChangeAspect="1" noChangeArrowheads="1"/>
        </xdr:cNvPicPr>
      </xdr:nvPicPr>
      <xdr:blipFill>
        <a:blip xmlns:r="http://schemas.openxmlformats.org/officeDocument/2006/relationships" r:embed="rId15" cstate="print"/>
        <a:srcRect/>
        <a:stretch>
          <a:fillRect/>
        </a:stretch>
      </xdr:blipFill>
      <xdr:spPr bwMode="auto">
        <a:xfrm>
          <a:off x="85725" y="19164300"/>
          <a:ext cx="2790825" cy="2857500"/>
        </a:xfrm>
        <a:prstGeom prst="rect">
          <a:avLst/>
        </a:prstGeom>
        <a:noFill/>
        <a:ln w="9525">
          <a:noFill/>
          <a:miter lim="800000"/>
          <a:headEnd/>
          <a:tailEnd/>
        </a:ln>
      </xdr:spPr>
    </xdr:pic>
    <xdr:clientData/>
  </xdr:twoCellAnchor>
  <xdr:twoCellAnchor editAs="oneCell">
    <xdr:from>
      <xdr:col>1</xdr:col>
      <xdr:colOff>123825</xdr:colOff>
      <xdr:row>29</xdr:row>
      <xdr:rowOff>142875</xdr:rowOff>
    </xdr:from>
    <xdr:to>
      <xdr:col>2</xdr:col>
      <xdr:colOff>28575</xdr:colOff>
      <xdr:row>30</xdr:row>
      <xdr:rowOff>2838450</xdr:rowOff>
    </xdr:to>
    <xdr:pic>
      <xdr:nvPicPr>
        <xdr:cNvPr id="8208" name="Imagem 41" descr="C:\Users\Galbiatti\Desktop\Docs\TRABALHOS 2015\PREFEITURA DE ITAJOBI       ESTRADA\FOTOS DA ESTRADA\FOTOS BARRANCO ITAJOBI 025.JPG"/>
        <xdr:cNvPicPr>
          <a:picLocks noChangeAspect="1" noChangeArrowheads="1"/>
        </xdr:cNvPicPr>
      </xdr:nvPicPr>
      <xdr:blipFill>
        <a:blip xmlns:r="http://schemas.openxmlformats.org/officeDocument/2006/relationships" r:embed="rId16" cstate="print"/>
        <a:srcRect/>
        <a:stretch>
          <a:fillRect/>
        </a:stretch>
      </xdr:blipFill>
      <xdr:spPr bwMode="auto">
        <a:xfrm>
          <a:off x="3038475" y="19145250"/>
          <a:ext cx="2962275" cy="2857500"/>
        </a:xfrm>
        <a:prstGeom prst="rect">
          <a:avLst/>
        </a:prstGeom>
        <a:noFill/>
        <a:ln w="9525">
          <a:noFill/>
          <a:miter lim="800000"/>
          <a:headEnd/>
          <a:tailEnd/>
        </a:ln>
      </xdr:spPr>
    </xdr:pic>
    <xdr:clientData/>
  </xdr:twoCellAnchor>
  <xdr:twoCellAnchor editAs="oneCell">
    <xdr:from>
      <xdr:col>0</xdr:col>
      <xdr:colOff>28575</xdr:colOff>
      <xdr:row>32</xdr:row>
      <xdr:rowOff>76200</xdr:rowOff>
    </xdr:from>
    <xdr:to>
      <xdr:col>0</xdr:col>
      <xdr:colOff>2857500</xdr:colOff>
      <xdr:row>32</xdr:row>
      <xdr:rowOff>3009900</xdr:rowOff>
    </xdr:to>
    <xdr:pic>
      <xdr:nvPicPr>
        <xdr:cNvPr id="8209" name="Imagem 42" descr="C:\Users\Galbiatti\Desktop\Docs\TRABALHOS 2015\PREFEITURA DE ITAJOBI       ESTRADA\FOTOS DA ESTRADA\FOTOS BARRANCO ITAJOBI 026.JPG"/>
        <xdr:cNvPicPr>
          <a:picLocks noChangeAspect="1" noChangeArrowheads="1"/>
        </xdr:cNvPicPr>
      </xdr:nvPicPr>
      <xdr:blipFill>
        <a:blip xmlns:r="http://schemas.openxmlformats.org/officeDocument/2006/relationships" r:embed="rId17" cstate="print"/>
        <a:srcRect/>
        <a:stretch>
          <a:fillRect/>
        </a:stretch>
      </xdr:blipFill>
      <xdr:spPr bwMode="auto">
        <a:xfrm>
          <a:off x="28575" y="22259925"/>
          <a:ext cx="2828925" cy="2933700"/>
        </a:xfrm>
        <a:prstGeom prst="rect">
          <a:avLst/>
        </a:prstGeom>
        <a:noFill/>
        <a:ln w="9525">
          <a:noFill/>
          <a:miter lim="800000"/>
          <a:headEnd/>
          <a:tailEnd/>
        </a:ln>
      </xdr:spPr>
    </xdr:pic>
    <xdr:clientData/>
  </xdr:twoCellAnchor>
  <xdr:twoCellAnchor editAs="oneCell">
    <xdr:from>
      <xdr:col>0</xdr:col>
      <xdr:colOff>0</xdr:colOff>
      <xdr:row>38</xdr:row>
      <xdr:rowOff>38100</xdr:rowOff>
    </xdr:from>
    <xdr:to>
      <xdr:col>0</xdr:col>
      <xdr:colOff>2857500</xdr:colOff>
      <xdr:row>38</xdr:row>
      <xdr:rowOff>2047875</xdr:rowOff>
    </xdr:to>
    <xdr:pic>
      <xdr:nvPicPr>
        <xdr:cNvPr id="19" name="Imagem 1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xmlns="" val="0"/>
            </a:ext>
          </a:extLst>
        </a:blip>
        <a:stretch>
          <a:fillRect/>
        </a:stretch>
      </xdr:blipFill>
      <xdr:spPr>
        <a:xfrm>
          <a:off x="0" y="26079450"/>
          <a:ext cx="2857500" cy="2009775"/>
        </a:xfrm>
        <a:prstGeom prst="rect">
          <a:avLst/>
        </a:prstGeom>
      </xdr:spPr>
    </xdr:pic>
    <xdr:clientData/>
  </xdr:twoCellAnchor>
  <xdr:twoCellAnchor editAs="oneCell">
    <xdr:from>
      <xdr:col>1</xdr:col>
      <xdr:colOff>57150</xdr:colOff>
      <xdr:row>38</xdr:row>
      <xdr:rowOff>1</xdr:rowOff>
    </xdr:from>
    <xdr:to>
      <xdr:col>1</xdr:col>
      <xdr:colOff>3028950</xdr:colOff>
      <xdr:row>38</xdr:row>
      <xdr:rowOff>2028825</xdr:rowOff>
    </xdr:to>
    <xdr:pic>
      <xdr:nvPicPr>
        <xdr:cNvPr id="20" name="Imagem 1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xmlns="" val="0"/>
            </a:ext>
          </a:extLst>
        </a:blip>
        <a:stretch>
          <a:fillRect/>
        </a:stretch>
      </xdr:blipFill>
      <xdr:spPr>
        <a:xfrm>
          <a:off x="2971800" y="26041351"/>
          <a:ext cx="2971800" cy="2028824"/>
        </a:xfrm>
        <a:prstGeom prst="rect">
          <a:avLst/>
        </a:prstGeom>
      </xdr:spPr>
    </xdr:pic>
    <xdr:clientData/>
  </xdr:twoCellAnchor>
  <xdr:twoCellAnchor editAs="oneCell">
    <xdr:from>
      <xdr:col>0</xdr:col>
      <xdr:colOff>47626</xdr:colOff>
      <xdr:row>41</xdr:row>
      <xdr:rowOff>9526</xdr:rowOff>
    </xdr:from>
    <xdr:to>
      <xdr:col>0</xdr:col>
      <xdr:colOff>2838450</xdr:colOff>
      <xdr:row>41</xdr:row>
      <xdr:rowOff>2200276</xdr:rowOff>
    </xdr:to>
    <xdr:pic>
      <xdr:nvPicPr>
        <xdr:cNvPr id="21" name="Imagem 2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xmlns="" val="0"/>
            </a:ext>
          </a:extLst>
        </a:blip>
        <a:stretch>
          <a:fillRect/>
        </a:stretch>
      </xdr:blipFill>
      <xdr:spPr>
        <a:xfrm>
          <a:off x="47626" y="28432126"/>
          <a:ext cx="2790824" cy="2190750"/>
        </a:xfrm>
        <a:prstGeom prst="rect">
          <a:avLst/>
        </a:prstGeom>
      </xdr:spPr>
    </xdr:pic>
    <xdr:clientData/>
  </xdr:twoCellAnchor>
  <xdr:twoCellAnchor editAs="oneCell">
    <xdr:from>
      <xdr:col>1</xdr:col>
      <xdr:colOff>57150</xdr:colOff>
      <xdr:row>41</xdr:row>
      <xdr:rowOff>0</xdr:rowOff>
    </xdr:from>
    <xdr:to>
      <xdr:col>1</xdr:col>
      <xdr:colOff>2962275</xdr:colOff>
      <xdr:row>41</xdr:row>
      <xdr:rowOff>2209799</xdr:rowOff>
    </xdr:to>
    <xdr:pic>
      <xdr:nvPicPr>
        <xdr:cNvPr id="22" name="Imagem 2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2971800" y="28422600"/>
          <a:ext cx="2905125" cy="2209799"/>
        </a:xfrm>
        <a:prstGeom prst="rect">
          <a:avLst/>
        </a:prstGeom>
      </xdr:spPr>
    </xdr:pic>
    <xdr:clientData/>
  </xdr:twoCellAnchor>
  <xdr:twoCellAnchor editAs="oneCell">
    <xdr:from>
      <xdr:col>0</xdr:col>
      <xdr:colOff>0</xdr:colOff>
      <xdr:row>44</xdr:row>
      <xdr:rowOff>0</xdr:rowOff>
    </xdr:from>
    <xdr:to>
      <xdr:col>0</xdr:col>
      <xdr:colOff>2867024</xdr:colOff>
      <xdr:row>44</xdr:row>
      <xdr:rowOff>1981200</xdr:rowOff>
    </xdr:to>
    <xdr:pic>
      <xdr:nvPicPr>
        <xdr:cNvPr id="23" name="Imagem 2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0" y="30956250"/>
          <a:ext cx="2867024" cy="1981200"/>
        </a:xfrm>
        <a:prstGeom prst="rect">
          <a:avLst/>
        </a:prstGeom>
      </xdr:spPr>
    </xdr:pic>
    <xdr:clientData/>
  </xdr:twoCellAnchor>
  <xdr:twoCellAnchor editAs="oneCell">
    <xdr:from>
      <xdr:col>1</xdr:col>
      <xdr:colOff>47625</xdr:colOff>
      <xdr:row>44</xdr:row>
      <xdr:rowOff>1</xdr:rowOff>
    </xdr:from>
    <xdr:to>
      <xdr:col>1</xdr:col>
      <xdr:colOff>3038475</xdr:colOff>
      <xdr:row>44</xdr:row>
      <xdr:rowOff>1981200</xdr:rowOff>
    </xdr:to>
    <xdr:pic>
      <xdr:nvPicPr>
        <xdr:cNvPr id="24" name="Imagem 23"/>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2828925" y="5153026"/>
          <a:ext cx="2990850" cy="1981199"/>
        </a:xfrm>
        <a:prstGeom prst="rect">
          <a:avLst/>
        </a:prstGeom>
      </xdr:spPr>
    </xdr:pic>
    <xdr:clientData/>
  </xdr:twoCellAnchor>
  <xdr:twoCellAnchor editAs="oneCell">
    <xdr:from>
      <xdr:col>0</xdr:col>
      <xdr:colOff>1</xdr:colOff>
      <xdr:row>47</xdr:row>
      <xdr:rowOff>19050</xdr:rowOff>
    </xdr:from>
    <xdr:to>
      <xdr:col>0</xdr:col>
      <xdr:colOff>2867025</xdr:colOff>
      <xdr:row>47</xdr:row>
      <xdr:rowOff>1962150</xdr:rowOff>
    </xdr:to>
    <xdr:pic>
      <xdr:nvPicPr>
        <xdr:cNvPr id="25" name="Imagem 24"/>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tretch>
          <a:fillRect/>
        </a:stretch>
      </xdr:blipFill>
      <xdr:spPr>
        <a:xfrm>
          <a:off x="1" y="33347025"/>
          <a:ext cx="2867024" cy="1943100"/>
        </a:xfrm>
        <a:prstGeom prst="rect">
          <a:avLst/>
        </a:prstGeom>
      </xdr:spPr>
    </xdr:pic>
    <xdr:clientData/>
  </xdr:twoCellAnchor>
  <xdr:twoCellAnchor editAs="oneCell">
    <xdr:from>
      <xdr:col>1</xdr:col>
      <xdr:colOff>76200</xdr:colOff>
      <xdr:row>50</xdr:row>
      <xdr:rowOff>47625</xdr:rowOff>
    </xdr:from>
    <xdr:to>
      <xdr:col>1</xdr:col>
      <xdr:colOff>3019425</xdr:colOff>
      <xdr:row>50</xdr:row>
      <xdr:rowOff>47625</xdr:rowOff>
    </xdr:to>
    <xdr:pic>
      <xdr:nvPicPr>
        <xdr:cNvPr id="26" name="Imagem 25"/>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xmlns="" val="0"/>
            </a:ext>
          </a:extLst>
        </a:blip>
        <a:stretch>
          <a:fillRect/>
        </a:stretch>
      </xdr:blipFill>
      <xdr:spPr>
        <a:xfrm>
          <a:off x="2857500" y="9858375"/>
          <a:ext cx="2943225" cy="1952625"/>
        </a:xfrm>
        <a:prstGeom prst="rect">
          <a:avLst/>
        </a:prstGeom>
      </xdr:spPr>
    </xdr:pic>
    <xdr:clientData/>
  </xdr:twoCellAnchor>
  <xdr:twoCellAnchor editAs="oneCell">
    <xdr:from>
      <xdr:col>1</xdr:col>
      <xdr:colOff>57151</xdr:colOff>
      <xdr:row>47</xdr:row>
      <xdr:rowOff>28575</xdr:rowOff>
    </xdr:from>
    <xdr:to>
      <xdr:col>1</xdr:col>
      <xdr:colOff>3019425</xdr:colOff>
      <xdr:row>47</xdr:row>
      <xdr:rowOff>1943100</xdr:rowOff>
    </xdr:to>
    <xdr:pic>
      <xdr:nvPicPr>
        <xdr:cNvPr id="27" name="Imagem 26"/>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xmlns="" val="0"/>
            </a:ext>
          </a:extLst>
        </a:blip>
        <a:stretch>
          <a:fillRect/>
        </a:stretch>
      </xdr:blipFill>
      <xdr:spPr>
        <a:xfrm>
          <a:off x="2838451" y="7543800"/>
          <a:ext cx="2962274" cy="1914525"/>
        </a:xfrm>
        <a:prstGeom prst="rect">
          <a:avLst/>
        </a:prstGeom>
      </xdr:spPr>
    </xdr:pic>
    <xdr:clientData/>
  </xdr:twoCellAnchor>
  <xdr:twoCellAnchor editAs="oneCell">
    <xdr:from>
      <xdr:col>0</xdr:col>
      <xdr:colOff>0</xdr:colOff>
      <xdr:row>50</xdr:row>
      <xdr:rowOff>9525</xdr:rowOff>
    </xdr:from>
    <xdr:to>
      <xdr:col>0</xdr:col>
      <xdr:colOff>2743200</xdr:colOff>
      <xdr:row>50</xdr:row>
      <xdr:rowOff>9525</xdr:rowOff>
    </xdr:to>
    <xdr:pic>
      <xdr:nvPicPr>
        <xdr:cNvPr id="28" name="Imagem 27"/>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tretch>
          <a:fillRect/>
        </a:stretch>
      </xdr:blipFill>
      <xdr:spPr>
        <a:xfrm>
          <a:off x="0" y="9820275"/>
          <a:ext cx="2743200" cy="2047875"/>
        </a:xfrm>
        <a:prstGeom prst="rect">
          <a:avLst/>
        </a:prstGeom>
      </xdr:spPr>
    </xdr:pic>
    <xdr:clientData/>
  </xdr:twoCellAnchor>
  <xdr:twoCellAnchor editAs="oneCell">
    <xdr:from>
      <xdr:col>0</xdr:col>
      <xdr:colOff>0</xdr:colOff>
      <xdr:row>53</xdr:row>
      <xdr:rowOff>19051</xdr:rowOff>
    </xdr:from>
    <xdr:to>
      <xdr:col>0</xdr:col>
      <xdr:colOff>2867024</xdr:colOff>
      <xdr:row>53</xdr:row>
      <xdr:rowOff>2095501</xdr:rowOff>
    </xdr:to>
    <xdr:pic>
      <xdr:nvPicPr>
        <xdr:cNvPr id="29" name="Imagem 28"/>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tretch>
          <a:fillRect/>
        </a:stretch>
      </xdr:blipFill>
      <xdr:spPr>
        <a:xfrm>
          <a:off x="0" y="38223826"/>
          <a:ext cx="2867024" cy="2076450"/>
        </a:xfrm>
        <a:prstGeom prst="rect">
          <a:avLst/>
        </a:prstGeom>
      </xdr:spPr>
    </xdr:pic>
    <xdr:clientData/>
  </xdr:twoCellAnchor>
  <xdr:twoCellAnchor editAs="oneCell">
    <xdr:from>
      <xdr:col>1</xdr:col>
      <xdr:colOff>57150</xdr:colOff>
      <xdr:row>53</xdr:row>
      <xdr:rowOff>0</xdr:rowOff>
    </xdr:from>
    <xdr:to>
      <xdr:col>1</xdr:col>
      <xdr:colOff>3038475</xdr:colOff>
      <xdr:row>53</xdr:row>
      <xdr:rowOff>2105025</xdr:rowOff>
    </xdr:to>
    <xdr:pic>
      <xdr:nvPicPr>
        <xdr:cNvPr id="30" name="Imagem 29"/>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xmlns="" val="0"/>
            </a:ext>
          </a:extLst>
        </a:blip>
        <a:stretch>
          <a:fillRect/>
        </a:stretch>
      </xdr:blipFill>
      <xdr:spPr>
        <a:xfrm>
          <a:off x="2838450" y="12230100"/>
          <a:ext cx="2981325" cy="2105025"/>
        </a:xfrm>
        <a:prstGeom prst="rect">
          <a:avLst/>
        </a:prstGeom>
      </xdr:spPr>
    </xdr:pic>
    <xdr:clientData/>
  </xdr:twoCellAnchor>
  <xdr:twoCellAnchor editAs="oneCell">
    <xdr:from>
      <xdr:col>0</xdr:col>
      <xdr:colOff>0</xdr:colOff>
      <xdr:row>56</xdr:row>
      <xdr:rowOff>0</xdr:rowOff>
    </xdr:from>
    <xdr:to>
      <xdr:col>0</xdr:col>
      <xdr:colOff>2847974</xdr:colOff>
      <xdr:row>56</xdr:row>
      <xdr:rowOff>2143125</xdr:rowOff>
    </xdr:to>
    <xdr:pic>
      <xdr:nvPicPr>
        <xdr:cNvPr id="31" name="Imagem 30"/>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xmlns="" val="0"/>
            </a:ext>
          </a:extLst>
        </a:blip>
        <a:stretch>
          <a:fillRect/>
        </a:stretch>
      </xdr:blipFill>
      <xdr:spPr>
        <a:xfrm>
          <a:off x="0" y="40700325"/>
          <a:ext cx="2847974" cy="2143125"/>
        </a:xfrm>
        <a:prstGeom prst="rect">
          <a:avLst/>
        </a:prstGeom>
      </xdr:spPr>
    </xdr:pic>
    <xdr:clientData/>
  </xdr:twoCellAnchor>
  <xdr:twoCellAnchor editAs="oneCell">
    <xdr:from>
      <xdr:col>1</xdr:col>
      <xdr:colOff>66674</xdr:colOff>
      <xdr:row>56</xdr:row>
      <xdr:rowOff>0</xdr:rowOff>
    </xdr:from>
    <xdr:to>
      <xdr:col>1</xdr:col>
      <xdr:colOff>2971799</xdr:colOff>
      <xdr:row>56</xdr:row>
      <xdr:rowOff>2133600</xdr:rowOff>
    </xdr:to>
    <xdr:pic>
      <xdr:nvPicPr>
        <xdr:cNvPr id="32" name="Imagem 31"/>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xmlns="" val="0"/>
            </a:ext>
          </a:extLst>
        </a:blip>
        <a:stretch>
          <a:fillRect/>
        </a:stretch>
      </xdr:blipFill>
      <xdr:spPr>
        <a:xfrm>
          <a:off x="2847974" y="14687550"/>
          <a:ext cx="2905125" cy="2133600"/>
        </a:xfrm>
        <a:prstGeom prst="rect">
          <a:avLst/>
        </a:prstGeom>
      </xdr:spPr>
    </xdr:pic>
    <xdr:clientData/>
  </xdr:twoCellAnchor>
  <xdr:twoCellAnchor editAs="oneCell">
    <xdr:from>
      <xdr:col>0</xdr:col>
      <xdr:colOff>0</xdr:colOff>
      <xdr:row>59</xdr:row>
      <xdr:rowOff>0</xdr:rowOff>
    </xdr:from>
    <xdr:to>
      <xdr:col>0</xdr:col>
      <xdr:colOff>2857500</xdr:colOff>
      <xdr:row>60</xdr:row>
      <xdr:rowOff>0</xdr:rowOff>
    </xdr:to>
    <xdr:pic>
      <xdr:nvPicPr>
        <xdr:cNvPr id="33" name="Imagem 32"/>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tretch>
          <a:fillRect/>
        </a:stretch>
      </xdr:blipFill>
      <xdr:spPr>
        <a:xfrm>
          <a:off x="0" y="43224450"/>
          <a:ext cx="2857500" cy="2143125"/>
        </a:xfrm>
        <a:prstGeom prst="rect">
          <a:avLst/>
        </a:prstGeom>
      </xdr:spPr>
    </xdr:pic>
    <xdr:clientData/>
  </xdr:twoCellAnchor>
  <xdr:twoCellAnchor editAs="oneCell">
    <xdr:from>
      <xdr:col>1</xdr:col>
      <xdr:colOff>57150</xdr:colOff>
      <xdr:row>59</xdr:row>
      <xdr:rowOff>0</xdr:rowOff>
    </xdr:from>
    <xdr:to>
      <xdr:col>1</xdr:col>
      <xdr:colOff>3048000</xdr:colOff>
      <xdr:row>59</xdr:row>
      <xdr:rowOff>2124075</xdr:rowOff>
    </xdr:to>
    <xdr:pic>
      <xdr:nvPicPr>
        <xdr:cNvPr id="34" name="Imagem 33"/>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tretch>
          <a:fillRect/>
        </a:stretch>
      </xdr:blipFill>
      <xdr:spPr>
        <a:xfrm>
          <a:off x="2838450" y="17183100"/>
          <a:ext cx="2990850" cy="2124075"/>
        </a:xfrm>
        <a:prstGeom prst="rect">
          <a:avLst/>
        </a:prstGeom>
      </xdr:spPr>
    </xdr:pic>
    <xdr:clientData/>
  </xdr:twoCellAnchor>
  <xdr:twoCellAnchor editAs="oneCell">
    <xdr:from>
      <xdr:col>0</xdr:col>
      <xdr:colOff>0</xdr:colOff>
      <xdr:row>62</xdr:row>
      <xdr:rowOff>0</xdr:rowOff>
    </xdr:from>
    <xdr:to>
      <xdr:col>0</xdr:col>
      <xdr:colOff>2857500</xdr:colOff>
      <xdr:row>62</xdr:row>
      <xdr:rowOff>2057400</xdr:rowOff>
    </xdr:to>
    <xdr:pic>
      <xdr:nvPicPr>
        <xdr:cNvPr id="36" name="Imagem 35"/>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tretch>
          <a:fillRect/>
        </a:stretch>
      </xdr:blipFill>
      <xdr:spPr>
        <a:xfrm>
          <a:off x="0" y="45691425"/>
          <a:ext cx="2857500" cy="2057400"/>
        </a:xfrm>
        <a:prstGeom prst="rect">
          <a:avLst/>
        </a:prstGeom>
      </xdr:spPr>
    </xdr:pic>
    <xdr:clientData/>
  </xdr:twoCellAnchor>
  <xdr:twoCellAnchor editAs="oneCell">
    <xdr:from>
      <xdr:col>0</xdr:col>
      <xdr:colOff>0</xdr:colOff>
      <xdr:row>50</xdr:row>
      <xdr:rowOff>0</xdr:rowOff>
    </xdr:from>
    <xdr:to>
      <xdr:col>0</xdr:col>
      <xdr:colOff>2857500</xdr:colOff>
      <xdr:row>50</xdr:row>
      <xdr:rowOff>2114550</xdr:rowOff>
    </xdr:to>
    <xdr:pic>
      <xdr:nvPicPr>
        <xdr:cNvPr id="37" name="Imagem 36"/>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tretch>
          <a:fillRect/>
        </a:stretch>
      </xdr:blipFill>
      <xdr:spPr>
        <a:xfrm>
          <a:off x="0" y="35680650"/>
          <a:ext cx="2857500" cy="2114550"/>
        </a:xfrm>
        <a:prstGeom prst="rect">
          <a:avLst/>
        </a:prstGeom>
      </xdr:spPr>
    </xdr:pic>
    <xdr:clientData/>
  </xdr:twoCellAnchor>
  <xdr:twoCellAnchor editAs="oneCell">
    <xdr:from>
      <xdr:col>1</xdr:col>
      <xdr:colOff>66674</xdr:colOff>
      <xdr:row>50</xdr:row>
      <xdr:rowOff>0</xdr:rowOff>
    </xdr:from>
    <xdr:to>
      <xdr:col>1</xdr:col>
      <xdr:colOff>3047999</xdr:colOff>
      <xdr:row>50</xdr:row>
      <xdr:rowOff>2114549</xdr:rowOff>
    </xdr:to>
    <xdr:pic>
      <xdr:nvPicPr>
        <xdr:cNvPr id="38" name="Imagem 37"/>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xmlns="" val="0"/>
            </a:ext>
          </a:extLst>
        </a:blip>
        <a:stretch>
          <a:fillRect/>
        </a:stretch>
      </xdr:blipFill>
      <xdr:spPr>
        <a:xfrm>
          <a:off x="2981324" y="35680650"/>
          <a:ext cx="2981325" cy="2114549"/>
        </a:xfrm>
        <a:prstGeom prst="rect">
          <a:avLst/>
        </a:prstGeom>
      </xdr:spPr>
    </xdr:pic>
    <xdr:clientData/>
  </xdr:twoCellAnchor>
  <xdr:twoCellAnchor>
    <xdr:from>
      <xdr:col>0</xdr:col>
      <xdr:colOff>38100</xdr:colOff>
      <xdr:row>0</xdr:row>
      <xdr:rowOff>47625</xdr:rowOff>
    </xdr:from>
    <xdr:to>
      <xdr:col>0</xdr:col>
      <xdr:colOff>1247775</xdr:colOff>
      <xdr:row>7</xdr:row>
      <xdr:rowOff>76200</xdr:rowOff>
    </xdr:to>
    <xdr:pic>
      <xdr:nvPicPr>
        <xdr:cNvPr id="10277" name="Picture 37" descr="Brazao Itajobi 100dpi"/>
        <xdr:cNvPicPr>
          <a:picLocks noChangeAspect="1" noChangeArrowheads="1"/>
        </xdr:cNvPicPr>
      </xdr:nvPicPr>
      <xdr:blipFill>
        <a:blip xmlns:r="http://schemas.openxmlformats.org/officeDocument/2006/relationships" r:embed="rId36"/>
        <a:srcRect/>
        <a:stretch>
          <a:fillRect/>
        </a:stretch>
      </xdr:blipFill>
      <xdr:spPr bwMode="auto">
        <a:xfrm>
          <a:off x="38100" y="47625"/>
          <a:ext cx="1209675" cy="1000125"/>
        </a:xfrm>
        <a:prstGeom prst="rect">
          <a:avLst/>
        </a:prstGeom>
        <a:noFill/>
      </xdr:spPr>
    </xdr:pic>
    <xdr:clientData/>
  </xdr:twoCellAnchor>
  <xdr:twoCellAnchor>
    <xdr:from>
      <xdr:col>0</xdr:col>
      <xdr:colOff>1447800</xdr:colOff>
      <xdr:row>0</xdr:row>
      <xdr:rowOff>37849</xdr:rowOff>
    </xdr:from>
    <xdr:to>
      <xdr:col>2</xdr:col>
      <xdr:colOff>561975</xdr:colOff>
      <xdr:row>6</xdr:row>
      <xdr:rowOff>9524</xdr:rowOff>
    </xdr:to>
    <xdr:sp macro="" textlink="">
      <xdr:nvSpPr>
        <xdr:cNvPr id="10278" name="Text Box 38"/>
        <xdr:cNvSpPr txBox="1">
          <a:spLocks noChangeArrowheads="1"/>
        </xdr:cNvSpPr>
      </xdr:nvSpPr>
      <xdr:spPr bwMode="auto">
        <a:xfrm flipV="1">
          <a:off x="1447800" y="37849"/>
          <a:ext cx="5086350" cy="94322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pt-BR" sz="2800" b="0" i="1" strike="noStrike">
              <a:solidFill>
                <a:srgbClr val="000000"/>
              </a:solidFill>
              <a:latin typeface="Monotype Corsiva"/>
            </a:rPr>
            <a:t>Prefeitura do Município de Itajobi</a:t>
          </a:r>
          <a:endParaRPr lang="pt-BR" sz="2800" b="0" i="0" strike="noStrike">
            <a:solidFill>
              <a:srgbClr val="000000"/>
            </a:solidFill>
            <a:latin typeface="Times New Roman"/>
            <a:cs typeface="Times New Roman"/>
          </a:endParaRPr>
        </a:p>
        <a:p>
          <a:pPr algn="l" rtl="0">
            <a:defRPr sz="1000"/>
          </a:pPr>
          <a:r>
            <a:rPr lang="pt-BR" sz="1200" b="1" i="0" strike="noStrike">
              <a:solidFill>
                <a:srgbClr val="000000"/>
              </a:solidFill>
              <a:latin typeface="Arial"/>
              <a:cs typeface="Arial"/>
            </a:rPr>
            <a:t> </a:t>
          </a:r>
          <a:endParaRPr lang="pt-BR" sz="1200" b="0" i="0" strike="noStrike">
            <a:solidFill>
              <a:srgbClr val="000000"/>
            </a:solidFill>
            <a:latin typeface="Times New Roman"/>
            <a:cs typeface="Times New Roman"/>
          </a:endParaRPr>
        </a:p>
        <a:p>
          <a:pPr algn="l" rtl="0">
            <a:defRPr sz="1000"/>
          </a:pPr>
          <a:r>
            <a:rPr lang="pt-BR" sz="1200" b="1" i="0" strike="noStrike">
              <a:solidFill>
                <a:srgbClr val="000000"/>
              </a:solidFill>
              <a:latin typeface="Lucida Sans Unicode"/>
              <a:cs typeface="Lucida Sans Unicode"/>
            </a:rPr>
            <a:t>    </a:t>
          </a:r>
          <a:r>
            <a:rPr lang="pt-BR" sz="1200" b="1" i="0" strike="noStrike">
              <a:solidFill>
                <a:srgbClr val="000000"/>
              </a:solidFill>
              <a:latin typeface="Arial"/>
              <a:cs typeface="Arial"/>
            </a:rPr>
            <a:t>ESTADO DE SÃO PAULO     </a:t>
          </a:r>
          <a:r>
            <a:rPr lang="pt-BR" sz="1200" b="1" i="0" strike="noStrike">
              <a:solidFill>
                <a:srgbClr val="000000"/>
              </a:solidFill>
              <a:latin typeface="Lucida Sans Unicode"/>
              <a:cs typeface="Lucida Sans Unicode"/>
            </a:rPr>
            <a:t>  </a:t>
          </a:r>
          <a:r>
            <a:rPr lang="pt-BR" sz="1200" b="1" i="0" strike="noStrike">
              <a:solidFill>
                <a:srgbClr val="000000"/>
              </a:solidFill>
              <a:latin typeface="Arial"/>
              <a:cs typeface="Arial"/>
            </a:rPr>
            <a:t>     CNPJ 45.126.851/0001-13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142875</xdr:colOff>
      <xdr:row>21</xdr:row>
      <xdr:rowOff>0</xdr:rowOff>
    </xdr:to>
    <xdr:pic>
      <xdr:nvPicPr>
        <xdr:cNvPr id="9217"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2743200"/>
          <a:ext cx="142875" cy="0"/>
        </a:xfrm>
        <a:prstGeom prst="rect">
          <a:avLst/>
        </a:prstGeom>
        <a:noFill/>
        <a:ln w="9525">
          <a:noFill/>
          <a:miter lim="800000"/>
          <a:headEnd/>
          <a:tailEnd/>
        </a:ln>
      </xdr:spPr>
    </xdr:pic>
    <xdr:clientData/>
  </xdr:twoCellAnchor>
  <xdr:twoCellAnchor>
    <xdr:from>
      <xdr:col>0</xdr:col>
      <xdr:colOff>0</xdr:colOff>
      <xdr:row>0</xdr:row>
      <xdr:rowOff>95250</xdr:rowOff>
    </xdr:from>
    <xdr:to>
      <xdr:col>0</xdr:col>
      <xdr:colOff>1209675</xdr:colOff>
      <xdr:row>6</xdr:row>
      <xdr:rowOff>38100</xdr:rowOff>
    </xdr:to>
    <xdr:pic>
      <xdr:nvPicPr>
        <xdr:cNvPr id="3" name="Picture 37" descr="Brazao Itajobi 100dpi"/>
        <xdr:cNvPicPr>
          <a:picLocks noChangeAspect="1" noChangeArrowheads="1"/>
        </xdr:cNvPicPr>
      </xdr:nvPicPr>
      <xdr:blipFill>
        <a:blip xmlns:r="http://schemas.openxmlformats.org/officeDocument/2006/relationships" r:embed="rId2"/>
        <a:srcRect/>
        <a:stretch>
          <a:fillRect/>
        </a:stretch>
      </xdr:blipFill>
      <xdr:spPr bwMode="auto">
        <a:xfrm>
          <a:off x="0" y="95250"/>
          <a:ext cx="1209675" cy="130492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18</xdr:row>
      <xdr:rowOff>0</xdr:rowOff>
    </xdr:from>
    <xdr:to>
      <xdr:col>0</xdr:col>
      <xdr:colOff>142875</xdr:colOff>
      <xdr:row>18</xdr:row>
      <xdr:rowOff>0</xdr:rowOff>
    </xdr:to>
    <xdr:pic>
      <xdr:nvPicPr>
        <xdr:cNvPr id="6146"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3314700"/>
          <a:ext cx="142875" cy="0"/>
        </a:xfrm>
        <a:prstGeom prst="rect">
          <a:avLst/>
        </a:prstGeom>
        <a:noFill/>
        <a:ln w="9525">
          <a:noFill/>
          <a:miter lim="800000"/>
          <a:headEnd/>
          <a:tailEnd/>
        </a:ln>
      </xdr:spPr>
    </xdr:pic>
    <xdr:clientData/>
  </xdr:twoCellAnchor>
  <xdr:twoCellAnchor>
    <xdr:from>
      <xdr:col>0</xdr:col>
      <xdr:colOff>0</xdr:colOff>
      <xdr:row>18</xdr:row>
      <xdr:rowOff>0</xdr:rowOff>
    </xdr:from>
    <xdr:to>
      <xdr:col>0</xdr:col>
      <xdr:colOff>142875</xdr:colOff>
      <xdr:row>18</xdr:row>
      <xdr:rowOff>0</xdr:rowOff>
    </xdr:to>
    <xdr:pic>
      <xdr:nvPicPr>
        <xdr:cNvPr id="6147"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3314700"/>
          <a:ext cx="142875" cy="0"/>
        </a:xfrm>
        <a:prstGeom prst="rect">
          <a:avLst/>
        </a:prstGeom>
        <a:noFill/>
        <a:ln w="9525">
          <a:noFill/>
          <a:miter lim="800000"/>
          <a:headEnd/>
          <a:tailEnd/>
        </a:ln>
      </xdr:spPr>
    </xdr:pic>
    <xdr:clientData/>
  </xdr:twoCellAnchor>
  <xdr:twoCellAnchor>
    <xdr:from>
      <xdr:col>0</xdr:col>
      <xdr:colOff>0</xdr:colOff>
      <xdr:row>18</xdr:row>
      <xdr:rowOff>0</xdr:rowOff>
    </xdr:from>
    <xdr:to>
      <xdr:col>0</xdr:col>
      <xdr:colOff>142875</xdr:colOff>
      <xdr:row>18</xdr:row>
      <xdr:rowOff>0</xdr:rowOff>
    </xdr:to>
    <xdr:pic>
      <xdr:nvPicPr>
        <xdr:cNvPr id="6148"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3314700"/>
          <a:ext cx="142875" cy="0"/>
        </a:xfrm>
        <a:prstGeom prst="rect">
          <a:avLst/>
        </a:prstGeom>
        <a:noFill/>
        <a:ln w="9525">
          <a:noFill/>
          <a:miter lim="800000"/>
          <a:headEnd/>
          <a:tailEnd/>
        </a:ln>
      </xdr:spPr>
    </xdr:pic>
    <xdr:clientData/>
  </xdr:twoCellAnchor>
  <xdr:twoCellAnchor editAs="oneCell">
    <xdr:from>
      <xdr:col>0</xdr:col>
      <xdr:colOff>1447800</xdr:colOff>
      <xdr:row>12</xdr:row>
      <xdr:rowOff>19050</xdr:rowOff>
    </xdr:from>
    <xdr:to>
      <xdr:col>0</xdr:col>
      <xdr:colOff>6848475</xdr:colOff>
      <xdr:row>30</xdr:row>
      <xdr:rowOff>95250</xdr:rowOff>
    </xdr:to>
    <xdr:pic>
      <xdr:nvPicPr>
        <xdr:cNvPr id="6149" name="Imagem 4" descr="C:\Users\jzoccal.JCZOCCAL-NOTE\Desktop\Projeto MBH Itajobi\Fits\FIT 10.jpg"/>
        <xdr:cNvPicPr>
          <a:picLocks noChangeAspect="1" noChangeArrowheads="1"/>
        </xdr:cNvPicPr>
      </xdr:nvPicPr>
      <xdr:blipFill>
        <a:blip xmlns:r="http://schemas.openxmlformats.org/officeDocument/2006/relationships" r:embed="rId2" cstate="print"/>
        <a:srcRect/>
        <a:stretch>
          <a:fillRect/>
        </a:stretch>
      </xdr:blipFill>
      <xdr:spPr bwMode="auto">
        <a:xfrm>
          <a:off x="1447800" y="2362200"/>
          <a:ext cx="5400675" cy="2762250"/>
        </a:xfrm>
        <a:prstGeom prst="rect">
          <a:avLst/>
        </a:prstGeom>
        <a:noFill/>
        <a:ln w="9525">
          <a:noFill/>
          <a:miter lim="800000"/>
          <a:headEnd/>
          <a:tailEnd/>
        </a:ln>
      </xdr:spPr>
    </xdr:pic>
    <xdr:clientData/>
  </xdr:twoCellAnchor>
  <xdr:twoCellAnchor editAs="oneCell">
    <xdr:from>
      <xdr:col>0</xdr:col>
      <xdr:colOff>1400175</xdr:colOff>
      <xdr:row>30</xdr:row>
      <xdr:rowOff>0</xdr:rowOff>
    </xdr:from>
    <xdr:to>
      <xdr:col>0</xdr:col>
      <xdr:colOff>6743700</xdr:colOff>
      <xdr:row>47</xdr:row>
      <xdr:rowOff>85725</xdr:rowOff>
    </xdr:to>
    <xdr:pic>
      <xdr:nvPicPr>
        <xdr:cNvPr id="6150" name="Imagem 5" descr="C:\Users\jzoccal.JCZOCCAL-NOTE\Desktop\Projeto MBH Itajobi\Fits\FIT 10-Foto 1.jpg"/>
        <xdr:cNvPicPr>
          <a:picLocks noChangeAspect="1" noChangeArrowheads="1"/>
        </xdr:cNvPicPr>
      </xdr:nvPicPr>
      <xdr:blipFill>
        <a:blip xmlns:r="http://schemas.openxmlformats.org/officeDocument/2006/relationships" r:embed="rId3" cstate="print"/>
        <a:srcRect/>
        <a:stretch>
          <a:fillRect/>
        </a:stretch>
      </xdr:blipFill>
      <xdr:spPr bwMode="auto">
        <a:xfrm>
          <a:off x="1400175" y="5162550"/>
          <a:ext cx="5343525" cy="2838450"/>
        </a:xfrm>
        <a:prstGeom prst="rect">
          <a:avLst/>
        </a:prstGeom>
        <a:noFill/>
        <a:ln w="9525">
          <a:noFill/>
          <a:miter lim="800000"/>
          <a:headEnd/>
          <a:tailEnd/>
        </a:ln>
      </xdr:spPr>
    </xdr:pic>
    <xdr:clientData/>
  </xdr:twoCellAnchor>
  <xdr:twoCellAnchor editAs="oneCell">
    <xdr:from>
      <xdr:col>0</xdr:col>
      <xdr:colOff>1619250</xdr:colOff>
      <xdr:row>50</xdr:row>
      <xdr:rowOff>123825</xdr:rowOff>
    </xdr:from>
    <xdr:to>
      <xdr:col>0</xdr:col>
      <xdr:colOff>6572250</xdr:colOff>
      <xdr:row>69</xdr:row>
      <xdr:rowOff>66675</xdr:rowOff>
    </xdr:to>
    <xdr:pic>
      <xdr:nvPicPr>
        <xdr:cNvPr id="6151" name="Imagem 6" descr="C:\Users\jzoccal.JCZOCCAL-NOTE\Desktop\Projeto MBH Itajobi\Fits\FIT 10-Foto 2.jpg"/>
        <xdr:cNvPicPr>
          <a:picLocks noChangeAspect="1" noChangeArrowheads="1"/>
        </xdr:cNvPicPr>
      </xdr:nvPicPr>
      <xdr:blipFill>
        <a:blip xmlns:r="http://schemas.openxmlformats.org/officeDocument/2006/relationships" r:embed="rId4" cstate="print"/>
        <a:srcRect/>
        <a:stretch>
          <a:fillRect/>
        </a:stretch>
      </xdr:blipFill>
      <xdr:spPr bwMode="auto">
        <a:xfrm>
          <a:off x="1619250" y="8553450"/>
          <a:ext cx="4953000" cy="3019425"/>
        </a:xfrm>
        <a:prstGeom prst="rect">
          <a:avLst/>
        </a:prstGeom>
        <a:noFill/>
        <a:ln w="9525">
          <a:noFill/>
          <a:miter lim="800000"/>
          <a:headEnd/>
          <a:tailEnd/>
        </a:ln>
      </xdr:spPr>
    </xdr:pic>
    <xdr:clientData/>
  </xdr:twoCellAnchor>
  <xdr:twoCellAnchor editAs="oneCell">
    <xdr:from>
      <xdr:col>0</xdr:col>
      <xdr:colOff>1933575</xdr:colOff>
      <xdr:row>74</xdr:row>
      <xdr:rowOff>0</xdr:rowOff>
    </xdr:from>
    <xdr:to>
      <xdr:col>0</xdr:col>
      <xdr:colOff>7334250</xdr:colOff>
      <xdr:row>88</xdr:row>
      <xdr:rowOff>114300</xdr:rowOff>
    </xdr:to>
    <xdr:pic>
      <xdr:nvPicPr>
        <xdr:cNvPr id="6152" name="Imagem 7" descr="C:\Users\jzoccal.JCZOCCAL-NOTE\Desktop\Projeto MBH Itajobi\Fits\FIT 11.jpg"/>
        <xdr:cNvPicPr>
          <a:picLocks noChangeAspect="1" noChangeArrowheads="1"/>
        </xdr:cNvPicPr>
      </xdr:nvPicPr>
      <xdr:blipFill>
        <a:blip xmlns:r="http://schemas.openxmlformats.org/officeDocument/2006/relationships" r:embed="rId5" cstate="print"/>
        <a:srcRect/>
        <a:stretch>
          <a:fillRect/>
        </a:stretch>
      </xdr:blipFill>
      <xdr:spPr bwMode="auto">
        <a:xfrm>
          <a:off x="1933575" y="13354050"/>
          <a:ext cx="5400675" cy="2381250"/>
        </a:xfrm>
        <a:prstGeom prst="rect">
          <a:avLst/>
        </a:prstGeom>
        <a:noFill/>
        <a:ln w="9525">
          <a:noFill/>
          <a:miter lim="800000"/>
          <a:headEnd/>
          <a:tailEnd/>
        </a:ln>
      </xdr:spPr>
    </xdr:pic>
    <xdr:clientData/>
  </xdr:twoCellAnchor>
  <xdr:twoCellAnchor editAs="oneCell">
    <xdr:from>
      <xdr:col>0</xdr:col>
      <xdr:colOff>1962150</xdr:colOff>
      <xdr:row>99</xdr:row>
      <xdr:rowOff>371475</xdr:rowOff>
    </xdr:from>
    <xdr:to>
      <xdr:col>0</xdr:col>
      <xdr:colOff>6991350</xdr:colOff>
      <xdr:row>116</xdr:row>
      <xdr:rowOff>114300</xdr:rowOff>
    </xdr:to>
    <xdr:pic>
      <xdr:nvPicPr>
        <xdr:cNvPr id="6153" name="Imagem 8" descr="C:\Users\jzoccal.JCZOCCAL-NOTE\Desktop\Projeto MBH Itajobi\Fits\FIT 12-pg1.jpg"/>
        <xdr:cNvPicPr>
          <a:picLocks noChangeAspect="1" noChangeArrowheads="1"/>
        </xdr:cNvPicPr>
      </xdr:nvPicPr>
      <xdr:blipFill>
        <a:blip xmlns:r="http://schemas.openxmlformats.org/officeDocument/2006/relationships" r:embed="rId6" cstate="print"/>
        <a:srcRect/>
        <a:stretch>
          <a:fillRect/>
        </a:stretch>
      </xdr:blipFill>
      <xdr:spPr bwMode="auto">
        <a:xfrm>
          <a:off x="1962150" y="19059525"/>
          <a:ext cx="5029200" cy="2743200"/>
        </a:xfrm>
        <a:prstGeom prst="rect">
          <a:avLst/>
        </a:prstGeom>
        <a:noFill/>
        <a:ln w="9525">
          <a:noFill/>
          <a:miter lim="800000"/>
          <a:headEnd/>
          <a:tailEnd/>
        </a:ln>
      </xdr:spPr>
    </xdr:pic>
    <xdr:clientData/>
  </xdr:twoCellAnchor>
  <xdr:twoCellAnchor editAs="oneCell">
    <xdr:from>
      <xdr:col>0</xdr:col>
      <xdr:colOff>571500</xdr:colOff>
      <xdr:row>132</xdr:row>
      <xdr:rowOff>9525</xdr:rowOff>
    </xdr:from>
    <xdr:to>
      <xdr:col>0</xdr:col>
      <xdr:colOff>5972175</xdr:colOff>
      <xdr:row>143</xdr:row>
      <xdr:rowOff>114300</xdr:rowOff>
    </xdr:to>
    <xdr:pic>
      <xdr:nvPicPr>
        <xdr:cNvPr id="6154" name="Imagem 9" descr="C:\Users\jzoccal.JCZOCCAL-NOTE\Saved Games\Downloads\FIT 1.jpg"/>
        <xdr:cNvPicPr>
          <a:picLocks noChangeAspect="1" noChangeArrowheads="1"/>
        </xdr:cNvPicPr>
      </xdr:nvPicPr>
      <xdr:blipFill>
        <a:blip xmlns:r="http://schemas.openxmlformats.org/officeDocument/2006/relationships" r:embed="rId7" cstate="print"/>
        <a:srcRect/>
        <a:stretch>
          <a:fillRect/>
        </a:stretch>
      </xdr:blipFill>
      <xdr:spPr bwMode="auto">
        <a:xfrm>
          <a:off x="571500" y="26850975"/>
          <a:ext cx="5400675" cy="1885950"/>
        </a:xfrm>
        <a:prstGeom prst="rect">
          <a:avLst/>
        </a:prstGeom>
        <a:noFill/>
        <a:ln w="9525">
          <a:noFill/>
          <a:miter lim="800000"/>
          <a:headEnd/>
          <a:tailEnd/>
        </a:ln>
      </xdr:spPr>
    </xdr:pic>
    <xdr:clientData/>
  </xdr:twoCellAnchor>
  <xdr:twoCellAnchor editAs="oneCell">
    <xdr:from>
      <xdr:col>0</xdr:col>
      <xdr:colOff>1352550</xdr:colOff>
      <xdr:row>149</xdr:row>
      <xdr:rowOff>142875</xdr:rowOff>
    </xdr:from>
    <xdr:to>
      <xdr:col>0</xdr:col>
      <xdr:colOff>6753225</xdr:colOff>
      <xdr:row>163</xdr:row>
      <xdr:rowOff>57150</xdr:rowOff>
    </xdr:to>
    <xdr:pic>
      <xdr:nvPicPr>
        <xdr:cNvPr id="6155" name="Imagem 10" descr="C:\Users\jzoccal.JCZOCCAL-NOTE\Saved Games\Downloads\FIT 2.jpg"/>
        <xdr:cNvPicPr>
          <a:picLocks noChangeAspect="1" noChangeArrowheads="1"/>
        </xdr:cNvPicPr>
      </xdr:nvPicPr>
      <xdr:blipFill>
        <a:blip xmlns:r="http://schemas.openxmlformats.org/officeDocument/2006/relationships" r:embed="rId8" cstate="print"/>
        <a:srcRect/>
        <a:stretch>
          <a:fillRect/>
        </a:stretch>
      </xdr:blipFill>
      <xdr:spPr bwMode="auto">
        <a:xfrm>
          <a:off x="1352550" y="31775400"/>
          <a:ext cx="5400675" cy="2181225"/>
        </a:xfrm>
        <a:prstGeom prst="rect">
          <a:avLst/>
        </a:prstGeom>
        <a:noFill/>
        <a:ln w="9525">
          <a:noFill/>
          <a:miter lim="800000"/>
          <a:headEnd/>
          <a:tailEnd/>
        </a:ln>
      </xdr:spPr>
    </xdr:pic>
    <xdr:clientData/>
  </xdr:twoCellAnchor>
  <xdr:twoCellAnchor editAs="oneCell">
    <xdr:from>
      <xdr:col>0</xdr:col>
      <xdr:colOff>1771650</xdr:colOff>
      <xdr:row>198</xdr:row>
      <xdr:rowOff>114300</xdr:rowOff>
    </xdr:from>
    <xdr:to>
      <xdr:col>0</xdr:col>
      <xdr:colOff>7172325</xdr:colOff>
      <xdr:row>216</xdr:row>
      <xdr:rowOff>19050</xdr:rowOff>
    </xdr:to>
    <xdr:pic>
      <xdr:nvPicPr>
        <xdr:cNvPr id="6156" name="Imagem 11" descr="C:\Users\jzoccal.JCZOCCAL-NOTE\Saved Games\Downloads\FIT 7-Tipo 1.jpg"/>
        <xdr:cNvPicPr>
          <a:picLocks noChangeAspect="1" noChangeArrowheads="1"/>
        </xdr:cNvPicPr>
      </xdr:nvPicPr>
      <xdr:blipFill>
        <a:blip xmlns:r="http://schemas.openxmlformats.org/officeDocument/2006/relationships" r:embed="rId9" cstate="print"/>
        <a:srcRect/>
        <a:stretch>
          <a:fillRect/>
        </a:stretch>
      </xdr:blipFill>
      <xdr:spPr bwMode="auto">
        <a:xfrm>
          <a:off x="1771650" y="45119925"/>
          <a:ext cx="5400675" cy="2819400"/>
        </a:xfrm>
        <a:prstGeom prst="rect">
          <a:avLst/>
        </a:prstGeom>
        <a:noFill/>
        <a:ln w="9525">
          <a:noFill/>
          <a:miter lim="800000"/>
          <a:headEnd/>
          <a:tailEnd/>
        </a:ln>
      </xdr:spPr>
    </xdr:pic>
    <xdr:clientData/>
  </xdr:twoCellAnchor>
  <xdr:twoCellAnchor editAs="oneCell">
    <xdr:from>
      <xdr:col>0</xdr:col>
      <xdr:colOff>1609725</xdr:colOff>
      <xdr:row>221</xdr:row>
      <xdr:rowOff>9525</xdr:rowOff>
    </xdr:from>
    <xdr:to>
      <xdr:col>0</xdr:col>
      <xdr:colOff>7000875</xdr:colOff>
      <xdr:row>235</xdr:row>
      <xdr:rowOff>9525</xdr:rowOff>
    </xdr:to>
    <xdr:pic>
      <xdr:nvPicPr>
        <xdr:cNvPr id="6157" name="Imagem 12" descr="C:\Users\jzoccal.JCZOCCAL-NOTE\Desktop\Projeto MBH Itajobi\Fits\FIT 8.jpg"/>
        <xdr:cNvPicPr>
          <a:picLocks noChangeAspect="1" noChangeArrowheads="1"/>
        </xdr:cNvPicPr>
      </xdr:nvPicPr>
      <xdr:blipFill>
        <a:blip xmlns:r="http://schemas.openxmlformats.org/officeDocument/2006/relationships" r:embed="rId10" cstate="print"/>
        <a:srcRect/>
        <a:stretch>
          <a:fillRect/>
        </a:stretch>
      </xdr:blipFill>
      <xdr:spPr bwMode="auto">
        <a:xfrm>
          <a:off x="1609725" y="46672500"/>
          <a:ext cx="5391150" cy="2266950"/>
        </a:xfrm>
        <a:prstGeom prst="rect">
          <a:avLst/>
        </a:prstGeom>
        <a:noFill/>
        <a:ln w="9525">
          <a:noFill/>
          <a:miter lim="800000"/>
          <a:headEnd/>
          <a:tailEnd/>
        </a:ln>
      </xdr:spPr>
    </xdr:pic>
    <xdr:clientData/>
  </xdr:twoCellAnchor>
  <xdr:twoCellAnchor editAs="oneCell">
    <xdr:from>
      <xdr:col>0</xdr:col>
      <xdr:colOff>133350</xdr:colOff>
      <xdr:row>313</xdr:row>
      <xdr:rowOff>57150</xdr:rowOff>
    </xdr:from>
    <xdr:to>
      <xdr:col>0</xdr:col>
      <xdr:colOff>6057900</xdr:colOff>
      <xdr:row>320</xdr:row>
      <xdr:rowOff>142875</xdr:rowOff>
    </xdr:to>
    <xdr:pic>
      <xdr:nvPicPr>
        <xdr:cNvPr id="6158" name="Imagem 13" descr="C:\Users\jzoccal.JCZOCCAL-NOTE\Desktop\Projeto MBH Itajobi\Fits\FIT 15.jpg"/>
        <xdr:cNvPicPr>
          <a:picLocks noChangeAspect="1" noChangeArrowheads="1"/>
        </xdr:cNvPicPr>
      </xdr:nvPicPr>
      <xdr:blipFill>
        <a:blip xmlns:r="http://schemas.openxmlformats.org/officeDocument/2006/relationships" r:embed="rId11" cstate="print"/>
        <a:srcRect/>
        <a:stretch>
          <a:fillRect/>
        </a:stretch>
      </xdr:blipFill>
      <xdr:spPr bwMode="auto">
        <a:xfrm>
          <a:off x="133350" y="72218550"/>
          <a:ext cx="5924550" cy="1219200"/>
        </a:xfrm>
        <a:prstGeom prst="rect">
          <a:avLst/>
        </a:prstGeom>
        <a:noFill/>
        <a:ln w="9525">
          <a:noFill/>
          <a:miter lim="800000"/>
          <a:headEnd/>
          <a:tailEnd/>
        </a:ln>
      </xdr:spPr>
    </xdr:pic>
    <xdr:clientData/>
  </xdr:twoCellAnchor>
  <xdr:twoCellAnchor editAs="oneCell">
    <xdr:from>
      <xdr:col>0</xdr:col>
      <xdr:colOff>885825</xdr:colOff>
      <xdr:row>238</xdr:row>
      <xdr:rowOff>47625</xdr:rowOff>
    </xdr:from>
    <xdr:to>
      <xdr:col>0</xdr:col>
      <xdr:colOff>7610475</xdr:colOff>
      <xdr:row>246</xdr:row>
      <xdr:rowOff>9525</xdr:rowOff>
    </xdr:to>
    <xdr:pic>
      <xdr:nvPicPr>
        <xdr:cNvPr id="6159" name="Picture 3"/>
        <xdr:cNvPicPr>
          <a:picLocks noChangeAspect="1" noChangeArrowheads="1"/>
        </xdr:cNvPicPr>
      </xdr:nvPicPr>
      <xdr:blipFill>
        <a:blip xmlns:r="http://schemas.openxmlformats.org/officeDocument/2006/relationships" r:embed="rId12" cstate="print"/>
        <a:srcRect/>
        <a:stretch>
          <a:fillRect/>
        </a:stretch>
      </xdr:blipFill>
      <xdr:spPr bwMode="auto">
        <a:xfrm>
          <a:off x="885825" y="49530000"/>
          <a:ext cx="6724650" cy="1409700"/>
        </a:xfrm>
        <a:prstGeom prst="rect">
          <a:avLst/>
        </a:prstGeom>
        <a:noFill/>
        <a:ln w="9525">
          <a:noFill/>
          <a:miter lim="800000"/>
          <a:headEnd/>
          <a:tailEnd/>
        </a:ln>
      </xdr:spPr>
    </xdr:pic>
    <xdr:clientData/>
  </xdr:twoCellAnchor>
  <xdr:twoCellAnchor>
    <xdr:from>
      <xdr:col>0</xdr:col>
      <xdr:colOff>0</xdr:colOff>
      <xdr:row>0</xdr:row>
      <xdr:rowOff>1</xdr:rowOff>
    </xdr:from>
    <xdr:to>
      <xdr:col>0</xdr:col>
      <xdr:colOff>1209675</xdr:colOff>
      <xdr:row>4</xdr:row>
      <xdr:rowOff>152401</xdr:rowOff>
    </xdr:to>
    <xdr:pic>
      <xdr:nvPicPr>
        <xdr:cNvPr id="16" name="Picture 37" descr="Brazao Itajobi 100dpi"/>
        <xdr:cNvPicPr>
          <a:picLocks noChangeAspect="1" noChangeArrowheads="1"/>
        </xdr:cNvPicPr>
      </xdr:nvPicPr>
      <xdr:blipFill>
        <a:blip xmlns:r="http://schemas.openxmlformats.org/officeDocument/2006/relationships" r:embed="rId13"/>
        <a:srcRect/>
        <a:stretch>
          <a:fillRect/>
        </a:stretch>
      </xdr:blipFill>
      <xdr:spPr bwMode="auto">
        <a:xfrm>
          <a:off x="0" y="1"/>
          <a:ext cx="1209675" cy="120015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142875</xdr:colOff>
      <xdr:row>15</xdr:row>
      <xdr:rowOff>0</xdr:rowOff>
    </xdr:to>
    <xdr:pic>
      <xdr:nvPicPr>
        <xdr:cNvPr id="10241"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6562725"/>
          <a:ext cx="14287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142875</xdr:colOff>
      <xdr:row>15</xdr:row>
      <xdr:rowOff>0</xdr:rowOff>
    </xdr:to>
    <xdr:pic>
      <xdr:nvPicPr>
        <xdr:cNvPr id="10242"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6562725"/>
          <a:ext cx="14287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142875</xdr:colOff>
      <xdr:row>15</xdr:row>
      <xdr:rowOff>0</xdr:rowOff>
    </xdr:to>
    <xdr:pic>
      <xdr:nvPicPr>
        <xdr:cNvPr id="10243" name="Picture 1" descr="BD15057_"/>
        <xdr:cNvPicPr>
          <a:picLocks noChangeAspect="1" noChangeArrowheads="1"/>
        </xdr:cNvPicPr>
      </xdr:nvPicPr>
      <xdr:blipFill>
        <a:blip xmlns:r="http://schemas.openxmlformats.org/officeDocument/2006/relationships" r:embed="rId1"/>
        <a:srcRect/>
        <a:stretch>
          <a:fillRect/>
        </a:stretch>
      </xdr:blipFill>
      <xdr:spPr bwMode="auto">
        <a:xfrm>
          <a:off x="0" y="6562725"/>
          <a:ext cx="142875" cy="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ilherme/Downloads/PLANILHA%20BRODOWSKI....Modelo%20nov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dentificação"/>
      <sheetName val="Planejamento Reab"/>
      <sheetName val="Área Emp"/>
      <sheetName val="Orçamento"/>
      <sheetName val="Equip.salv. plan. resp"/>
      <sheetName val="Inv Foto "/>
      <sheetName val="Anexo Esp.Brita"/>
      <sheetName val="Anexo Calculos serviços"/>
      <sheetName val="Anexo rec. Técnicas"/>
      <sheetName val="Anexo Memoria calculo"/>
      <sheetName val="anexos"/>
      <sheetName val="Liberação de Recursos"/>
      <sheetName val="Cronograma PT"/>
      <sheetName val="Reembolso"/>
      <sheetName val="Quantitativo Obra"/>
      <sheetName val="Memorial Custo"/>
      <sheetName val="Plan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package" Target="../embeddings/Documento_do_Microsoft_Office_Word1.docx"/></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4:H71"/>
  <sheetViews>
    <sheetView workbookViewId="0">
      <selection activeCell="F71" sqref="F71"/>
    </sheetView>
  </sheetViews>
  <sheetFormatPr defaultRowHeight="12.75"/>
  <cols>
    <col min="2" max="2" width="25" customWidth="1"/>
    <col min="3" max="3" width="15.7109375" customWidth="1"/>
    <col min="4" max="4" width="8.28515625" customWidth="1"/>
    <col min="5" max="5" width="26.5703125" customWidth="1"/>
  </cols>
  <sheetData>
    <row r="4" spans="1:7" ht="58.5" customHeight="1">
      <c r="A4" s="736" t="s">
        <v>892</v>
      </c>
      <c r="B4" s="737"/>
      <c r="C4" s="737"/>
      <c r="D4" s="737"/>
      <c r="E4" s="737"/>
    </row>
    <row r="5" spans="1:7" ht="9.75" customHeight="1">
      <c r="A5" s="37"/>
      <c r="B5" s="1"/>
      <c r="C5" s="1"/>
      <c r="D5" s="1"/>
      <c r="E5" s="1"/>
    </row>
    <row r="6" spans="1:7" ht="13.5">
      <c r="A6" s="742" t="s">
        <v>480</v>
      </c>
      <c r="B6" s="743"/>
      <c r="C6" s="743"/>
      <c r="D6" s="743"/>
      <c r="E6" s="743"/>
    </row>
    <row r="7" spans="1:7" ht="5.25" customHeight="1">
      <c r="A7" s="14"/>
      <c r="B7" s="10"/>
      <c r="C7" s="10"/>
      <c r="D7" s="10"/>
      <c r="E7" s="10"/>
      <c r="F7" s="10"/>
      <c r="G7" s="10"/>
    </row>
    <row r="8" spans="1:7" ht="15" customHeight="1">
      <c r="A8" s="744" t="s">
        <v>479</v>
      </c>
      <c r="B8" s="745"/>
      <c r="C8" s="745"/>
      <c r="D8" s="745"/>
      <c r="E8" s="745"/>
      <c r="F8" s="10"/>
      <c r="G8" s="10"/>
    </row>
    <row r="9" spans="1:7" ht="13.5" thickBot="1">
      <c r="A9" s="5"/>
      <c r="B9" s="10"/>
      <c r="C9" s="10"/>
      <c r="D9" s="10"/>
      <c r="E9" s="10"/>
      <c r="F9" s="10"/>
      <c r="G9" s="10"/>
    </row>
    <row r="10" spans="1:7" ht="13.5" thickBot="1">
      <c r="A10" s="738" t="s">
        <v>124</v>
      </c>
      <c r="B10" s="739"/>
      <c r="C10" s="740" t="s">
        <v>23</v>
      </c>
      <c r="D10" s="741"/>
      <c r="E10" s="10"/>
      <c r="F10" s="10"/>
      <c r="G10" s="10"/>
    </row>
    <row r="11" spans="1:7">
      <c r="A11" s="5"/>
      <c r="B11" s="10"/>
      <c r="C11" s="10"/>
      <c r="D11" s="10"/>
      <c r="E11" s="10"/>
      <c r="F11" s="10"/>
      <c r="G11" s="10"/>
    </row>
    <row r="12" spans="1:7">
      <c r="A12" s="750" t="s">
        <v>141</v>
      </c>
      <c r="B12" s="751"/>
      <c r="C12" s="751"/>
      <c r="D12" s="751"/>
      <c r="E12" s="751"/>
      <c r="F12" s="10"/>
      <c r="G12" s="10"/>
    </row>
    <row r="13" spans="1:7" ht="0.75" customHeight="1" thickBot="1">
      <c r="A13" s="21"/>
      <c r="B13" s="10"/>
      <c r="C13" s="10"/>
      <c r="D13" s="10"/>
      <c r="E13" s="10"/>
      <c r="F13" s="10"/>
      <c r="G13" s="10"/>
    </row>
    <row r="14" spans="1:7" ht="24.6" customHeight="1" thickBot="1">
      <c r="A14" s="752" t="s">
        <v>508</v>
      </c>
      <c r="B14" s="753"/>
      <c r="C14" s="758" t="s">
        <v>732</v>
      </c>
      <c r="D14" s="759"/>
      <c r="E14" s="760"/>
      <c r="F14" s="10"/>
      <c r="G14" s="10"/>
    </row>
    <row r="15" spans="1:7" ht="13.5" thickBot="1">
      <c r="A15" s="21"/>
      <c r="B15" s="10"/>
      <c r="C15" s="10"/>
      <c r="D15" s="10"/>
      <c r="E15" s="10"/>
      <c r="F15" s="10"/>
      <c r="G15" s="10"/>
    </row>
    <row r="16" spans="1:7" ht="30.75" customHeight="1">
      <c r="A16" s="761" t="s">
        <v>125</v>
      </c>
      <c r="B16" s="754"/>
      <c r="C16" s="61" t="s">
        <v>126</v>
      </c>
      <c r="D16" s="754" t="s">
        <v>166</v>
      </c>
      <c r="E16" s="755"/>
    </row>
    <row r="17" spans="1:7">
      <c r="A17" s="748" t="s">
        <v>509</v>
      </c>
      <c r="B17" s="749"/>
      <c r="C17" s="55" t="s">
        <v>510</v>
      </c>
      <c r="D17" s="756">
        <v>1.5</v>
      </c>
      <c r="E17" s="757"/>
    </row>
    <row r="18" spans="1:7" ht="12.75" customHeight="1">
      <c r="A18" s="748" t="s">
        <v>509</v>
      </c>
      <c r="B18" s="749"/>
      <c r="C18" s="55" t="s">
        <v>510</v>
      </c>
      <c r="D18" s="746">
        <v>0.6</v>
      </c>
      <c r="E18" s="747"/>
    </row>
    <row r="19" spans="1:7">
      <c r="A19" s="748" t="s">
        <v>509</v>
      </c>
      <c r="B19" s="749"/>
      <c r="C19" s="55" t="s">
        <v>510</v>
      </c>
      <c r="D19" s="746">
        <v>0.15</v>
      </c>
      <c r="E19" s="747"/>
    </row>
    <row r="20" spans="1:7">
      <c r="A20" s="748" t="s">
        <v>509</v>
      </c>
      <c r="B20" s="749"/>
      <c r="C20" s="55" t="s">
        <v>510</v>
      </c>
      <c r="D20" s="746">
        <v>0.42</v>
      </c>
      <c r="E20" s="747"/>
    </row>
    <row r="21" spans="1:7">
      <c r="A21" s="748" t="s">
        <v>509</v>
      </c>
      <c r="B21" s="749"/>
      <c r="C21" s="55" t="s">
        <v>510</v>
      </c>
      <c r="D21" s="746">
        <v>0.3</v>
      </c>
      <c r="E21" s="747"/>
    </row>
    <row r="22" spans="1:7">
      <c r="A22" s="748" t="s">
        <v>509</v>
      </c>
      <c r="B22" s="749"/>
      <c r="C22" s="55" t="s">
        <v>510</v>
      </c>
      <c r="D22" s="746">
        <v>0.57999999999999996</v>
      </c>
      <c r="E22" s="747"/>
    </row>
    <row r="23" spans="1:7">
      <c r="A23" s="748" t="s">
        <v>509</v>
      </c>
      <c r="B23" s="749"/>
      <c r="C23" s="55" t="s">
        <v>510</v>
      </c>
      <c r="D23" s="746">
        <v>0.86</v>
      </c>
      <c r="E23" s="747"/>
    </row>
    <row r="24" spans="1:7">
      <c r="A24" s="748" t="s">
        <v>509</v>
      </c>
      <c r="B24" s="749"/>
      <c r="C24" s="55" t="s">
        <v>510</v>
      </c>
      <c r="D24" s="746">
        <v>1.35</v>
      </c>
      <c r="E24" s="747"/>
    </row>
    <row r="25" spans="1:7" ht="12.75" customHeight="1">
      <c r="A25" s="766" t="s">
        <v>648</v>
      </c>
      <c r="B25" s="767"/>
      <c r="C25" s="361" t="s">
        <v>649</v>
      </c>
      <c r="D25" s="774">
        <v>0.2</v>
      </c>
      <c r="E25" s="775"/>
    </row>
    <row r="26" spans="1:7" ht="12.75" customHeight="1">
      <c r="A26" s="766" t="s">
        <v>648</v>
      </c>
      <c r="B26" s="767"/>
      <c r="C26" s="361" t="s">
        <v>649</v>
      </c>
      <c r="D26" s="768">
        <v>0.3</v>
      </c>
      <c r="E26" s="769"/>
      <c r="F26" s="46"/>
      <c r="G26" s="46"/>
    </row>
    <row r="27" spans="1:7" ht="12.75" customHeight="1">
      <c r="A27" s="766" t="s">
        <v>648</v>
      </c>
      <c r="B27" s="767"/>
      <c r="C27" s="361" t="s">
        <v>649</v>
      </c>
      <c r="D27" s="768">
        <v>0.42</v>
      </c>
      <c r="E27" s="769"/>
      <c r="F27" s="10"/>
      <c r="G27" s="10"/>
    </row>
    <row r="28" spans="1:7" ht="12.75" customHeight="1">
      <c r="A28" s="770" t="s">
        <v>648</v>
      </c>
      <c r="B28" s="771"/>
      <c r="C28" s="361" t="s">
        <v>649</v>
      </c>
      <c r="D28" s="768">
        <v>0.28999999999999998</v>
      </c>
      <c r="E28" s="769"/>
      <c r="F28" s="10"/>
      <c r="G28" s="10"/>
    </row>
    <row r="29" spans="1:7" ht="12.75" customHeight="1">
      <c r="A29" s="770" t="s">
        <v>648</v>
      </c>
      <c r="B29" s="771"/>
      <c r="C29" s="361" t="s">
        <v>649</v>
      </c>
      <c r="D29" s="768">
        <v>0.4</v>
      </c>
      <c r="E29" s="769"/>
      <c r="F29" s="10"/>
      <c r="G29" s="10"/>
    </row>
    <row r="30" spans="1:7" ht="12.75" customHeight="1">
      <c r="A30" s="770" t="s">
        <v>648</v>
      </c>
      <c r="B30" s="771"/>
      <c r="C30" s="361" t="s">
        <v>649</v>
      </c>
      <c r="D30" s="768">
        <v>0.18</v>
      </c>
      <c r="E30" s="769"/>
      <c r="F30" s="10"/>
      <c r="G30" s="10"/>
    </row>
    <row r="31" spans="1:7" ht="12.75" customHeight="1">
      <c r="A31" s="770" t="s">
        <v>648</v>
      </c>
      <c r="B31" s="771"/>
      <c r="C31" s="361" t="s">
        <v>649</v>
      </c>
      <c r="D31" s="768">
        <v>0.49</v>
      </c>
      <c r="E31" s="769"/>
      <c r="F31" s="10"/>
      <c r="G31" s="10"/>
    </row>
    <row r="32" spans="1:7" ht="12.75" customHeight="1">
      <c r="A32" s="766" t="s">
        <v>648</v>
      </c>
      <c r="B32" s="767"/>
      <c r="C32" s="361" t="s">
        <v>649</v>
      </c>
      <c r="D32" s="768">
        <v>0.9</v>
      </c>
      <c r="E32" s="769"/>
      <c r="F32" s="10"/>
      <c r="G32" s="10"/>
    </row>
    <row r="33" spans="1:8" ht="12.75" customHeight="1">
      <c r="A33" s="770" t="s">
        <v>648</v>
      </c>
      <c r="B33" s="771"/>
      <c r="C33" s="361" t="s">
        <v>649</v>
      </c>
      <c r="D33" s="768">
        <v>0.18</v>
      </c>
      <c r="E33" s="769"/>
      <c r="F33" s="10"/>
      <c r="G33" s="10"/>
    </row>
    <row r="34" spans="1:8" ht="12.75" customHeight="1">
      <c r="A34" s="770" t="s">
        <v>648</v>
      </c>
      <c r="B34" s="771"/>
      <c r="C34" s="361" t="s">
        <v>649</v>
      </c>
      <c r="D34" s="768">
        <v>0.18</v>
      </c>
      <c r="E34" s="769"/>
      <c r="F34" s="10"/>
      <c r="G34" s="10"/>
    </row>
    <row r="35" spans="1:8" ht="12.75" customHeight="1">
      <c r="A35" s="770" t="s">
        <v>648</v>
      </c>
      <c r="B35" s="771"/>
      <c r="C35" s="361" t="s">
        <v>649</v>
      </c>
      <c r="D35" s="768">
        <v>0.94</v>
      </c>
      <c r="E35" s="769"/>
      <c r="F35" s="10"/>
      <c r="G35" s="10"/>
    </row>
    <row r="36" spans="1:8" ht="12.75" customHeight="1">
      <c r="A36" s="770" t="s">
        <v>648</v>
      </c>
      <c r="B36" s="771"/>
      <c r="C36" s="361" t="s">
        <v>649</v>
      </c>
      <c r="D36" s="768">
        <v>0.27</v>
      </c>
      <c r="E36" s="769"/>
      <c r="F36" s="10"/>
      <c r="G36" s="10"/>
    </row>
    <row r="37" spans="1:8" ht="12.75" customHeight="1">
      <c r="A37" s="770" t="s">
        <v>648</v>
      </c>
      <c r="B37" s="771"/>
      <c r="C37" s="361" t="s">
        <v>649</v>
      </c>
      <c r="D37" s="768">
        <v>0.47</v>
      </c>
      <c r="E37" s="769"/>
      <c r="F37" s="10"/>
      <c r="G37" s="10"/>
    </row>
    <row r="38" spans="1:8" ht="12.75" customHeight="1">
      <c r="A38" s="770" t="s">
        <v>648</v>
      </c>
      <c r="B38" s="771"/>
      <c r="C38" s="361" t="s">
        <v>649</v>
      </c>
      <c r="D38" s="768">
        <v>0.3</v>
      </c>
      <c r="E38" s="769"/>
      <c r="F38" s="10"/>
      <c r="G38" s="10"/>
    </row>
    <row r="39" spans="1:8" ht="25.5" hidden="1">
      <c r="A39" s="362" t="s">
        <v>648</v>
      </c>
      <c r="B39" s="363"/>
      <c r="C39" s="361" t="s">
        <v>649</v>
      </c>
      <c r="D39" s="768">
        <v>0.47</v>
      </c>
      <c r="E39" s="769"/>
      <c r="F39" s="10"/>
      <c r="G39" s="10"/>
    </row>
    <row r="40" spans="1:8" ht="25.5" hidden="1">
      <c r="A40" s="362" t="s">
        <v>648</v>
      </c>
      <c r="B40" s="363"/>
      <c r="C40" s="361" t="s">
        <v>649</v>
      </c>
      <c r="D40" s="364">
        <v>0.3</v>
      </c>
      <c r="E40" s="364"/>
    </row>
    <row r="41" spans="1:8" ht="15.6" hidden="1" customHeight="1">
      <c r="A41" s="764" t="s">
        <v>168</v>
      </c>
      <c r="B41" s="765"/>
      <c r="C41" s="765"/>
      <c r="D41" s="772">
        <f>SUM(D17:D24)</f>
        <v>5.76</v>
      </c>
      <c r="E41" s="773"/>
    </row>
    <row r="42" spans="1:8" ht="13.5" thickBot="1">
      <c r="A42" s="764" t="s">
        <v>168</v>
      </c>
      <c r="B42" s="765"/>
      <c r="C42" s="765"/>
      <c r="D42" s="772">
        <f>SUM(D17:D38)</f>
        <v>11.28</v>
      </c>
      <c r="E42" s="773"/>
      <c r="H42" s="89"/>
    </row>
    <row r="43" spans="1:8" ht="1.5" customHeight="1">
      <c r="A43" s="5"/>
      <c r="B43" s="10"/>
      <c r="C43" s="10"/>
      <c r="D43" s="10"/>
      <c r="E43" s="10"/>
    </row>
    <row r="44" spans="1:8" ht="13.5" thickBot="1">
      <c r="A44" s="762" t="s">
        <v>127</v>
      </c>
      <c r="B44" s="763"/>
      <c r="C44" s="763"/>
      <c r="D44" s="763"/>
      <c r="E44" s="763"/>
    </row>
    <row r="45" spans="1:8">
      <c r="A45" s="780" t="s">
        <v>511</v>
      </c>
      <c r="B45" s="781"/>
      <c r="C45" s="781"/>
      <c r="D45" s="781"/>
      <c r="E45" s="782"/>
    </row>
    <row r="46" spans="1:8">
      <c r="A46" s="783"/>
      <c r="B46" s="784"/>
      <c r="C46" s="784"/>
      <c r="D46" s="784"/>
      <c r="E46" s="785"/>
    </row>
    <row r="47" spans="1:8">
      <c r="A47" s="783"/>
      <c r="B47" s="784"/>
      <c r="C47" s="784"/>
      <c r="D47" s="784"/>
      <c r="E47" s="785"/>
    </row>
    <row r="48" spans="1:8">
      <c r="A48" s="783"/>
      <c r="B48" s="784"/>
      <c r="C48" s="784"/>
      <c r="D48" s="784"/>
      <c r="E48" s="785"/>
    </row>
    <row r="49" spans="1:5" ht="107.25" customHeight="1" thickBot="1">
      <c r="A49" s="786"/>
      <c r="B49" s="787"/>
      <c r="C49" s="787"/>
      <c r="D49" s="787"/>
      <c r="E49" s="788"/>
    </row>
    <row r="50" spans="1:5" ht="0.75" hidden="1" customHeight="1">
      <c r="A50" s="14"/>
      <c r="B50" s="10"/>
      <c r="C50" s="10"/>
      <c r="D50" s="10"/>
      <c r="E50" s="10"/>
    </row>
    <row r="51" spans="1:5">
      <c r="A51" s="750" t="s">
        <v>650</v>
      </c>
      <c r="B51" s="751"/>
      <c r="C51" s="751"/>
      <c r="D51" s="751"/>
      <c r="E51" s="751"/>
    </row>
    <row r="52" spans="1:5" ht="0.75" customHeight="1" thickBot="1">
      <c r="A52" s="14"/>
      <c r="B52" s="10"/>
      <c r="C52" s="10"/>
      <c r="D52" s="10"/>
      <c r="E52" s="10"/>
    </row>
    <row r="53" spans="1:5" ht="13.5" thickBot="1">
      <c r="A53" s="776"/>
      <c r="B53" s="777"/>
      <c r="C53" s="777"/>
      <c r="D53" s="777"/>
      <c r="E53" s="778"/>
    </row>
    <row r="54" spans="1:5" ht="1.5" customHeight="1">
      <c r="A54" s="60"/>
      <c r="B54" s="18"/>
      <c r="C54" s="18"/>
      <c r="D54" s="18"/>
      <c r="E54" s="18"/>
    </row>
    <row r="55" spans="1:5" hidden="1">
      <c r="A55" s="60"/>
      <c r="B55" s="18"/>
      <c r="C55" s="18"/>
      <c r="D55" s="18"/>
      <c r="E55" s="18"/>
    </row>
    <row r="56" spans="1:5" hidden="1">
      <c r="A56" s="58"/>
      <c r="B56" s="59"/>
      <c r="C56" s="59"/>
      <c r="D56" s="59"/>
      <c r="E56" s="59"/>
    </row>
    <row r="57" spans="1:5" ht="15.75">
      <c r="A57" s="3"/>
    </row>
    <row r="58" spans="1:5" ht="15.75">
      <c r="A58" s="3"/>
    </row>
    <row r="59" spans="1:5" ht="15.75">
      <c r="A59" s="3"/>
    </row>
    <row r="60" spans="1:5" ht="15">
      <c r="A60" s="2"/>
    </row>
    <row r="61" spans="1:5" ht="15">
      <c r="A61" s="2"/>
    </row>
    <row r="62" spans="1:5" ht="15">
      <c r="A62" s="2"/>
    </row>
    <row r="63" spans="1:5" ht="15">
      <c r="A63" s="2"/>
    </row>
    <row r="64" spans="1:5" ht="15">
      <c r="A64" s="2"/>
    </row>
    <row r="65" spans="1:5" ht="15">
      <c r="A65" s="2"/>
    </row>
    <row r="66" spans="1:5" ht="15">
      <c r="A66" s="2"/>
    </row>
    <row r="67" spans="1:5" ht="15.75">
      <c r="A67" s="3"/>
    </row>
    <row r="68" spans="1:5" ht="45.75" customHeight="1"/>
    <row r="69" spans="1:5" ht="54.75" customHeight="1">
      <c r="A69" s="750" t="s">
        <v>809</v>
      </c>
      <c r="B69" s="779"/>
      <c r="C69" s="779"/>
      <c r="D69" s="779"/>
      <c r="E69" s="779"/>
    </row>
    <row r="70" spans="1:5" ht="13.5" thickBot="1">
      <c r="A70" s="14"/>
      <c r="B70" s="297"/>
      <c r="C70" s="297"/>
      <c r="D70" s="297"/>
      <c r="E70" s="297"/>
    </row>
    <row r="71" spans="1:5" ht="297.75" customHeight="1" thickBot="1">
      <c r="A71" s="776"/>
      <c r="B71" s="777"/>
      <c r="C71" s="777"/>
      <c r="D71" s="777"/>
      <c r="E71" s="778"/>
    </row>
  </sheetData>
  <mergeCells count="65">
    <mergeCell ref="A33:B33"/>
    <mergeCell ref="A34:B34"/>
    <mergeCell ref="A71:E71"/>
    <mergeCell ref="A35:B35"/>
    <mergeCell ref="A38:B38"/>
    <mergeCell ref="A42:C42"/>
    <mergeCell ref="D42:E42"/>
    <mergeCell ref="A69:E69"/>
    <mergeCell ref="A53:E53"/>
    <mergeCell ref="A51:E51"/>
    <mergeCell ref="A45:E49"/>
    <mergeCell ref="A36:B36"/>
    <mergeCell ref="A37:B37"/>
    <mergeCell ref="D36:E36"/>
    <mergeCell ref="D37:E37"/>
    <mergeCell ref="A24:B24"/>
    <mergeCell ref="D24:E24"/>
    <mergeCell ref="D41:E41"/>
    <mergeCell ref="A25:B25"/>
    <mergeCell ref="D25:E25"/>
    <mergeCell ref="A26:B26"/>
    <mergeCell ref="D26:E26"/>
    <mergeCell ref="A27:B27"/>
    <mergeCell ref="D27:E27"/>
    <mergeCell ref="D28:E28"/>
    <mergeCell ref="D29:E29"/>
    <mergeCell ref="D30:E30"/>
    <mergeCell ref="D31:E31"/>
    <mergeCell ref="A29:B29"/>
    <mergeCell ref="A30:B30"/>
    <mergeCell ref="A31:B31"/>
    <mergeCell ref="A23:B23"/>
    <mergeCell ref="A21:B21"/>
    <mergeCell ref="D22:E22"/>
    <mergeCell ref="A22:B22"/>
    <mergeCell ref="A44:E44"/>
    <mergeCell ref="D21:E21"/>
    <mergeCell ref="A41:C41"/>
    <mergeCell ref="D23:E23"/>
    <mergeCell ref="A32:B32"/>
    <mergeCell ref="D32:E32"/>
    <mergeCell ref="D33:E33"/>
    <mergeCell ref="D34:E34"/>
    <mergeCell ref="D35:E35"/>
    <mergeCell ref="D38:E38"/>
    <mergeCell ref="D39:E39"/>
    <mergeCell ref="A28:B28"/>
    <mergeCell ref="D19:E19"/>
    <mergeCell ref="A20:B20"/>
    <mergeCell ref="D20:E20"/>
    <mergeCell ref="A12:E12"/>
    <mergeCell ref="A14:B14"/>
    <mergeCell ref="A19:B19"/>
    <mergeCell ref="D18:E18"/>
    <mergeCell ref="D16:E16"/>
    <mergeCell ref="A18:B18"/>
    <mergeCell ref="D17:E17"/>
    <mergeCell ref="C14:E14"/>
    <mergeCell ref="A16:B16"/>
    <mergeCell ref="A17:B17"/>
    <mergeCell ref="A4:E4"/>
    <mergeCell ref="A10:B10"/>
    <mergeCell ref="C10:D10"/>
    <mergeCell ref="A6:E6"/>
    <mergeCell ref="A8:E8"/>
  </mergeCells>
  <phoneticPr fontId="0" type="noConversion"/>
  <pageMargins left="1.2204724409448819" right="0.23622047244094491" top="0.74803149606299213" bottom="0.74803149606299213" header="0.31496062992125984" footer="0.31496062992125984"/>
  <pageSetup paperSize="9" scale="5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dimension ref="A7:C63"/>
  <sheetViews>
    <sheetView topLeftCell="A16" workbookViewId="0">
      <selection activeCell="A42" sqref="A42:A43"/>
    </sheetView>
  </sheetViews>
  <sheetFormatPr defaultRowHeight="12.75"/>
  <cols>
    <col min="1" max="1" width="89.140625" customWidth="1"/>
    <col min="2" max="2" width="20.5703125" customWidth="1"/>
    <col min="3" max="3" width="18.42578125" customWidth="1"/>
  </cols>
  <sheetData>
    <row r="7" spans="1:3">
      <c r="A7" s="4" t="s">
        <v>753</v>
      </c>
      <c r="B7" s="297"/>
      <c r="C7" s="297"/>
    </row>
    <row r="8" spans="1:3" ht="14.25" customHeight="1">
      <c r="A8" s="4" t="s">
        <v>93</v>
      </c>
      <c r="B8" s="297"/>
      <c r="C8" s="297"/>
    </row>
    <row r="9" spans="1:3" ht="68.25" customHeight="1">
      <c r="A9" s="14" t="s">
        <v>877</v>
      </c>
      <c r="B9" s="297"/>
      <c r="C9" s="297"/>
    </row>
    <row r="10" spans="1:3">
      <c r="A10" s="14" t="s">
        <v>878</v>
      </c>
      <c r="B10" s="297"/>
      <c r="C10" s="297"/>
    </row>
    <row r="11" spans="1:3">
      <c r="A11" s="14" t="s">
        <v>879</v>
      </c>
      <c r="B11" s="297"/>
      <c r="C11" s="297"/>
    </row>
    <row r="12" spans="1:3" ht="25.5">
      <c r="A12" s="14" t="s">
        <v>880</v>
      </c>
      <c r="B12" s="297"/>
      <c r="C12" s="297"/>
    </row>
    <row r="13" spans="1:3" ht="25.5">
      <c r="A13" s="14" t="s">
        <v>881</v>
      </c>
      <c r="B13" s="297"/>
      <c r="C13" s="297"/>
    </row>
    <row r="14" spans="1:3" ht="25.5">
      <c r="A14" s="14" t="s">
        <v>882</v>
      </c>
      <c r="B14" s="297"/>
      <c r="C14" s="297"/>
    </row>
    <row r="15" spans="1:3">
      <c r="A15" s="642"/>
      <c r="B15" s="297"/>
      <c r="C15" s="297"/>
    </row>
    <row r="16" spans="1:3">
      <c r="A16" s="14" t="s">
        <v>883</v>
      </c>
      <c r="B16" s="297"/>
      <c r="C16" s="297"/>
    </row>
    <row r="17" spans="1:3" ht="38.25">
      <c r="A17" s="14" t="s">
        <v>884</v>
      </c>
      <c r="B17" s="297"/>
      <c r="C17" s="297"/>
    </row>
    <row r="18" spans="1:3" ht="25.5">
      <c r="A18" s="14" t="s">
        <v>885</v>
      </c>
      <c r="B18" s="297"/>
      <c r="C18" s="297"/>
    </row>
    <row r="19" spans="1:3" ht="38.25">
      <c r="A19" s="14" t="s">
        <v>886</v>
      </c>
      <c r="B19" s="297"/>
      <c r="C19" s="297"/>
    </row>
    <row r="20" spans="1:3" ht="38.25">
      <c r="A20" s="14" t="s">
        <v>887</v>
      </c>
      <c r="B20" s="297"/>
      <c r="C20" s="297"/>
    </row>
    <row r="21" spans="1:3">
      <c r="A21" s="14"/>
      <c r="B21" s="297"/>
      <c r="C21" s="297"/>
    </row>
    <row r="22" spans="1:3">
      <c r="A22" s="14"/>
      <c r="B22" s="297"/>
      <c r="C22" s="297"/>
    </row>
    <row r="23" spans="1:3">
      <c r="A23" s="14"/>
      <c r="B23" s="297"/>
      <c r="C23" s="297"/>
    </row>
    <row r="24" spans="1:3">
      <c r="A24" s="14"/>
      <c r="B24" s="297"/>
      <c r="C24" s="297"/>
    </row>
    <row r="25" spans="1:3">
      <c r="A25" s="14" t="s">
        <v>888</v>
      </c>
      <c r="B25" s="297"/>
      <c r="C25" s="297"/>
    </row>
    <row r="26" spans="1:3">
      <c r="A26" s="14"/>
      <c r="B26" s="297"/>
      <c r="C26" s="297"/>
    </row>
    <row r="27" spans="1:3" ht="25.5">
      <c r="A27" s="14" t="s">
        <v>889</v>
      </c>
      <c r="B27" s="297"/>
      <c r="C27" s="297"/>
    </row>
    <row r="28" spans="1:3">
      <c r="A28" s="14"/>
      <c r="B28" s="297"/>
      <c r="C28" s="297"/>
    </row>
    <row r="29" spans="1:3">
      <c r="A29" s="14" t="s">
        <v>890</v>
      </c>
      <c r="B29" s="297"/>
      <c r="C29" s="297"/>
    </row>
    <row r="30" spans="1:3" ht="13.5" thickBot="1">
      <c r="A30" s="14"/>
      <c r="B30" s="297"/>
      <c r="C30" s="297"/>
    </row>
    <row r="31" spans="1:3" ht="26.25" thickBot="1">
      <c r="A31" s="643" t="s">
        <v>94</v>
      </c>
      <c r="B31" s="644" t="s">
        <v>95</v>
      </c>
      <c r="C31" s="644" t="s">
        <v>96</v>
      </c>
    </row>
    <row r="32" spans="1:3" ht="0.75" customHeight="1">
      <c r="A32" s="993"/>
      <c r="B32" s="995"/>
      <c r="C32" s="997"/>
    </row>
    <row r="33" spans="1:3" ht="0.75" customHeight="1" thickBot="1">
      <c r="A33" s="994"/>
      <c r="B33" s="996"/>
      <c r="C33" s="998"/>
    </row>
    <row r="34" spans="1:3" ht="40.5" customHeight="1" thickBot="1">
      <c r="A34" s="993" t="s">
        <v>746</v>
      </c>
      <c r="B34" s="999">
        <v>2256</v>
      </c>
      <c r="C34" s="1001" t="s">
        <v>752</v>
      </c>
    </row>
    <row r="35" spans="1:3" ht="13.5" hidden="1" customHeight="1" thickBot="1">
      <c r="A35" s="994"/>
      <c r="B35" s="1000"/>
      <c r="C35" s="1001"/>
    </row>
    <row r="36" spans="1:3" ht="18" customHeight="1" thickBot="1">
      <c r="A36" s="644" t="s">
        <v>812</v>
      </c>
      <c r="B36" s="644" t="s">
        <v>96</v>
      </c>
      <c r="C36" s="297"/>
    </row>
    <row r="37" spans="1:3" ht="13.5" thickBot="1">
      <c r="A37" s="644" t="s">
        <v>96</v>
      </c>
      <c r="B37" s="297"/>
      <c r="C37" s="297"/>
    </row>
    <row r="38" spans="1:3">
      <c r="A38" s="991" t="s">
        <v>752</v>
      </c>
      <c r="B38" s="297"/>
      <c r="C38" s="297"/>
    </row>
    <row r="39" spans="1:3" ht="5.25" customHeight="1" thickBot="1">
      <c r="A39" s="992"/>
      <c r="B39" s="297"/>
      <c r="C39" s="297"/>
    </row>
    <row r="40" spans="1:3">
      <c r="A40" s="298"/>
    </row>
    <row r="41" spans="1:3">
      <c r="A41" s="298"/>
    </row>
    <row r="42" spans="1:3">
      <c r="A42" s="298"/>
    </row>
    <row r="43" spans="1:3">
      <c r="A43" s="298"/>
    </row>
    <row r="44" spans="1:3">
      <c r="A44" s="298"/>
    </row>
    <row r="45" spans="1:3">
      <c r="A45" s="298"/>
    </row>
    <row r="46" spans="1:3">
      <c r="A46" s="298"/>
    </row>
    <row r="47" spans="1:3">
      <c r="A47" s="298"/>
    </row>
    <row r="48" spans="1:3">
      <c r="A48" s="298"/>
    </row>
    <row r="49" spans="1:1">
      <c r="A49" s="298"/>
    </row>
    <row r="50" spans="1:1">
      <c r="A50" s="298"/>
    </row>
    <row r="51" spans="1:1">
      <c r="A51" s="298"/>
    </row>
    <row r="52" spans="1:1">
      <c r="A52" s="298"/>
    </row>
    <row r="53" spans="1:1">
      <c r="A53" s="298"/>
    </row>
    <row r="54" spans="1:1">
      <c r="A54" s="298"/>
    </row>
    <row r="55" spans="1:1">
      <c r="A55" s="1"/>
    </row>
    <row r="56" spans="1:1">
      <c r="A56" s="298"/>
    </row>
    <row r="57" spans="1:1">
      <c r="A57" s="1"/>
    </row>
    <row r="58" spans="1:1">
      <c r="A58" s="41"/>
    </row>
    <row r="59" spans="1:1">
      <c r="A59" s="298"/>
    </row>
    <row r="60" spans="1:1">
      <c r="A60" s="298"/>
    </row>
    <row r="61" spans="1:1">
      <c r="A61" s="298"/>
    </row>
    <row r="62" spans="1:1">
      <c r="A62" s="1"/>
    </row>
    <row r="63" spans="1:1">
      <c r="A63" s="298"/>
    </row>
  </sheetData>
  <mergeCells count="7">
    <mergeCell ref="A38:A39"/>
    <mergeCell ref="A32:A33"/>
    <mergeCell ref="B32:B33"/>
    <mergeCell ref="C32:C33"/>
    <mergeCell ref="A34:A35"/>
    <mergeCell ref="B34:B35"/>
    <mergeCell ref="C34:C35"/>
  </mergeCells>
  <phoneticPr fontId="42" type="noConversion"/>
  <pageMargins left="0.75" right="0.75" top="1" bottom="1" header="0.49212598499999999" footer="0.49212598499999999"/>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dimension ref="A1:A81"/>
  <sheetViews>
    <sheetView topLeftCell="A70" workbookViewId="0">
      <selection sqref="A1:A3"/>
    </sheetView>
  </sheetViews>
  <sheetFormatPr defaultRowHeight="12.75"/>
  <cols>
    <col min="1" max="1" width="125.28515625" customWidth="1"/>
  </cols>
  <sheetData>
    <row r="1" spans="1:1" ht="36" customHeight="1">
      <c r="A1" s="729" t="s">
        <v>895</v>
      </c>
    </row>
    <row r="2" spans="1:1" ht="15.75">
      <c r="A2" s="730" t="s">
        <v>896</v>
      </c>
    </row>
    <row r="3" spans="1:1" ht="16.5">
      <c r="A3" s="731" t="s">
        <v>897</v>
      </c>
    </row>
    <row r="7" spans="1:1" ht="12" customHeight="1">
      <c r="A7" s="299" t="s">
        <v>751</v>
      </c>
    </row>
    <row r="8" spans="1:1">
      <c r="A8" s="298" t="s">
        <v>0</v>
      </c>
    </row>
    <row r="9" spans="1:1">
      <c r="A9" s="1"/>
    </row>
    <row r="10" spans="1:1">
      <c r="A10" s="298" t="s">
        <v>581</v>
      </c>
    </row>
    <row r="11" spans="1:1">
      <c r="A11" s="298" t="s">
        <v>582</v>
      </c>
    </row>
    <row r="12" spans="1:1">
      <c r="A12" s="298" t="s">
        <v>583</v>
      </c>
    </row>
    <row r="13" spans="1:1">
      <c r="A13" s="298" t="s">
        <v>584</v>
      </c>
    </row>
    <row r="14" spans="1:1">
      <c r="A14" s="298" t="s">
        <v>585</v>
      </c>
    </row>
    <row r="15" spans="1:1">
      <c r="A15" s="298" t="s">
        <v>586</v>
      </c>
    </row>
    <row r="16" spans="1:1" ht="38.25">
      <c r="A16" s="298" t="s">
        <v>587</v>
      </c>
    </row>
    <row r="17" spans="1:1">
      <c r="A17" s="298" t="s">
        <v>588</v>
      </c>
    </row>
    <row r="18" spans="1:1">
      <c r="A18" s="298" t="s">
        <v>589</v>
      </c>
    </row>
    <row r="19" spans="1:1">
      <c r="A19" s="298" t="s">
        <v>590</v>
      </c>
    </row>
    <row r="20" spans="1:1">
      <c r="A20" s="1"/>
    </row>
    <row r="21" spans="1:1">
      <c r="A21" s="298" t="s">
        <v>591</v>
      </c>
    </row>
    <row r="22" spans="1:1">
      <c r="A22" s="1"/>
    </row>
    <row r="23" spans="1:1" ht="25.5">
      <c r="A23" s="298" t="s">
        <v>97</v>
      </c>
    </row>
    <row r="24" spans="1:1">
      <c r="A24" s="298" t="s">
        <v>592</v>
      </c>
    </row>
    <row r="25" spans="1:1">
      <c r="A25" s="298" t="s">
        <v>593</v>
      </c>
    </row>
    <row r="26" spans="1:1">
      <c r="A26" s="298" t="s">
        <v>594</v>
      </c>
    </row>
    <row r="27" spans="1:1">
      <c r="A27" s="298" t="s">
        <v>595</v>
      </c>
    </row>
    <row r="28" spans="1:1">
      <c r="A28" s="298" t="s">
        <v>596</v>
      </c>
    </row>
    <row r="29" spans="1:1">
      <c r="A29" s="298" t="s">
        <v>597</v>
      </c>
    </row>
    <row r="30" spans="1:1">
      <c r="A30" s="298" t="s">
        <v>598</v>
      </c>
    </row>
    <row r="31" spans="1:1">
      <c r="A31" s="1"/>
    </row>
    <row r="32" spans="1:1" ht="25.5">
      <c r="A32" s="298" t="s">
        <v>98</v>
      </c>
    </row>
    <row r="33" spans="1:1">
      <c r="A33" s="298" t="s">
        <v>599</v>
      </c>
    </row>
    <row r="34" spans="1:1">
      <c r="A34" s="1"/>
    </row>
    <row r="35" spans="1:1" ht="25.5">
      <c r="A35" s="298" t="s">
        <v>99</v>
      </c>
    </row>
    <row r="36" spans="1:1">
      <c r="A36" s="298" t="s">
        <v>600</v>
      </c>
    </row>
    <row r="37" spans="1:1">
      <c r="A37" s="298" t="s">
        <v>586</v>
      </c>
    </row>
    <row r="38" spans="1:1">
      <c r="A38" s="727"/>
    </row>
    <row r="39" spans="1:1">
      <c r="A39" s="727"/>
    </row>
    <row r="40" spans="1:1">
      <c r="A40" s="727"/>
    </row>
    <row r="41" spans="1:1">
      <c r="A41" s="727"/>
    </row>
    <row r="42" spans="1:1">
      <c r="A42" s="727"/>
    </row>
    <row r="43" spans="1:1">
      <c r="A43" s="727"/>
    </row>
    <row r="44" spans="1:1">
      <c r="A44" s="727"/>
    </row>
    <row r="45" spans="1:1">
      <c r="A45" s="727"/>
    </row>
    <row r="46" spans="1:1">
      <c r="A46" s="727"/>
    </row>
    <row r="47" spans="1:1">
      <c r="A47" s="727"/>
    </row>
    <row r="48" spans="1:1">
      <c r="A48" s="727"/>
    </row>
    <row r="49" spans="1:1">
      <c r="A49" s="727"/>
    </row>
    <row r="50" spans="1:1" ht="36.75">
      <c r="A50" s="729" t="s">
        <v>895</v>
      </c>
    </row>
    <row r="51" spans="1:1" ht="15.75">
      <c r="A51" s="730" t="s">
        <v>896</v>
      </c>
    </row>
    <row r="52" spans="1:1" ht="16.5">
      <c r="A52" s="731" t="s">
        <v>897</v>
      </c>
    </row>
    <row r="53" spans="1:1">
      <c r="A53" s="727"/>
    </row>
    <row r="54" spans="1:1">
      <c r="A54" s="727"/>
    </row>
    <row r="55" spans="1:1">
      <c r="A55" s="727"/>
    </row>
    <row r="56" spans="1:1">
      <c r="A56" s="298" t="s">
        <v>601</v>
      </c>
    </row>
    <row r="57" spans="1:1" ht="25.5">
      <c r="A57" s="298" t="s">
        <v>100</v>
      </c>
    </row>
    <row r="58" spans="1:1">
      <c r="A58" s="298" t="s">
        <v>101</v>
      </c>
    </row>
    <row r="59" spans="1:1">
      <c r="A59" s="298" t="s">
        <v>602</v>
      </c>
    </row>
    <row r="60" spans="1:1">
      <c r="A60" s="298" t="s">
        <v>603</v>
      </c>
    </row>
    <row r="61" spans="1:1">
      <c r="A61" s="298" t="s">
        <v>604</v>
      </c>
    </row>
    <row r="62" spans="1:1">
      <c r="A62" s="298" t="s">
        <v>605</v>
      </c>
    </row>
    <row r="63" spans="1:1">
      <c r="A63" s="298" t="s">
        <v>606</v>
      </c>
    </row>
    <row r="64" spans="1:1">
      <c r="A64" s="298" t="s">
        <v>607</v>
      </c>
    </row>
    <row r="65" spans="1:1">
      <c r="A65" s="298" t="s">
        <v>608</v>
      </c>
    </row>
    <row r="66" spans="1:1">
      <c r="A66" s="298" t="s">
        <v>609</v>
      </c>
    </row>
    <row r="67" spans="1:1">
      <c r="A67" s="298" t="s">
        <v>1</v>
      </c>
    </row>
    <row r="68" spans="1:1">
      <c r="A68" s="298" t="s">
        <v>610</v>
      </c>
    </row>
    <row r="69" spans="1:1">
      <c r="A69" s="298" t="s">
        <v>611</v>
      </c>
    </row>
    <row r="70" spans="1:1">
      <c r="A70" s="298" t="s">
        <v>612</v>
      </c>
    </row>
    <row r="71" spans="1:1">
      <c r="A71" s="298" t="s">
        <v>613</v>
      </c>
    </row>
    <row r="72" spans="1:1">
      <c r="A72" s="298" t="s">
        <v>614</v>
      </c>
    </row>
    <row r="73" spans="1:1">
      <c r="A73" s="1"/>
    </row>
    <row r="74" spans="1:1">
      <c r="A74" s="298"/>
    </row>
    <row r="75" spans="1:1">
      <c r="A75" s="1"/>
    </row>
    <row r="76" spans="1:1">
      <c r="A76" s="41" t="s">
        <v>615</v>
      </c>
    </row>
    <row r="77" spans="1:1">
      <c r="A77" s="298" t="s">
        <v>616</v>
      </c>
    </row>
    <row r="78" spans="1:1">
      <c r="A78" s="298" t="s">
        <v>617</v>
      </c>
    </row>
    <row r="79" spans="1:1">
      <c r="A79" s="298" t="s">
        <v>618</v>
      </c>
    </row>
    <row r="80" spans="1:1">
      <c r="A80" s="1"/>
    </row>
    <row r="81" spans="1:1">
      <c r="A81" s="298" t="s">
        <v>619</v>
      </c>
    </row>
  </sheetData>
  <phoneticPr fontId="42" type="noConversion"/>
  <pageMargins left="0.75" right="0.75" top="1" bottom="1" header="0.49212598499999999" footer="0.49212598499999999"/>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dimension ref="A3:E29"/>
  <sheetViews>
    <sheetView workbookViewId="0">
      <selection activeCell="A8" sqref="A8:XFD8"/>
    </sheetView>
  </sheetViews>
  <sheetFormatPr defaultRowHeight="12.75"/>
  <cols>
    <col min="1" max="1" width="36.7109375" customWidth="1"/>
    <col min="2" max="2" width="20.140625" customWidth="1"/>
    <col min="3" max="3" width="21" customWidth="1"/>
    <col min="4" max="4" width="20.140625" customWidth="1"/>
    <col min="5" max="5" width="14.42578125" customWidth="1"/>
  </cols>
  <sheetData>
    <row r="3" spans="1:5" ht="36.75">
      <c r="C3" s="729" t="s">
        <v>895</v>
      </c>
    </row>
    <row r="4" spans="1:5" ht="15.75">
      <c r="C4" s="730" t="s">
        <v>896</v>
      </c>
    </row>
    <row r="5" spans="1:5" ht="16.5">
      <c r="C5" s="731" t="s">
        <v>897</v>
      </c>
    </row>
    <row r="8" spans="1:5" ht="16.5" thickBot="1">
      <c r="A8" s="40" t="s">
        <v>496</v>
      </c>
      <c r="B8" s="38"/>
    </row>
    <row r="9" spans="1:5">
      <c r="A9" s="1002" t="s">
        <v>162</v>
      </c>
      <c r="B9" s="208" t="s">
        <v>485</v>
      </c>
      <c r="C9" s="208" t="s">
        <v>486</v>
      </c>
      <c r="D9" s="276" t="s">
        <v>495</v>
      </c>
      <c r="E9" s="247" t="s">
        <v>487</v>
      </c>
    </row>
    <row r="10" spans="1:5" ht="25.5">
      <c r="A10" s="1003"/>
      <c r="B10" s="248" t="s">
        <v>320</v>
      </c>
      <c r="C10" s="248" t="s">
        <v>320</v>
      </c>
      <c r="D10" s="279" t="s">
        <v>320</v>
      </c>
      <c r="E10" s="249"/>
    </row>
    <row r="11" spans="1:5">
      <c r="A11" s="68" t="s">
        <v>494</v>
      </c>
      <c r="B11" s="250">
        <f>'Cronograma PT'!E30</f>
        <v>215105.18</v>
      </c>
      <c r="C11" s="251">
        <f>'Cronograma PT'!F30</f>
        <v>219111.59</v>
      </c>
      <c r="D11" s="280">
        <f>'Cronograma PT'!G30</f>
        <v>246309.94259999998</v>
      </c>
      <c r="E11" s="252">
        <f>+B11+C11+D11</f>
        <v>680526.71259999997</v>
      </c>
    </row>
    <row r="12" spans="1:5">
      <c r="A12" s="68" t="s">
        <v>164</v>
      </c>
      <c r="B12" s="250">
        <v>0</v>
      </c>
      <c r="C12" s="251">
        <v>0</v>
      </c>
      <c r="D12" s="280">
        <v>0</v>
      </c>
      <c r="E12" s="252">
        <f>+B12+C12+D12</f>
        <v>0</v>
      </c>
    </row>
    <row r="13" spans="1:5" ht="13.5" thickBot="1">
      <c r="A13" s="277" t="s">
        <v>117</v>
      </c>
      <c r="B13" s="278">
        <f>SUM(B11:B12)</f>
        <v>215105.18</v>
      </c>
      <c r="C13" s="253">
        <f>SUM(C11:C12)</f>
        <v>219111.59</v>
      </c>
      <c r="D13" s="281">
        <f>SUM(D11:D12)</f>
        <v>246309.94259999998</v>
      </c>
      <c r="E13" s="252">
        <f>+B13+C13+D13</f>
        <v>680526.71259999997</v>
      </c>
    </row>
    <row r="14" spans="1:5" ht="13.5" thickBot="1">
      <c r="A14" s="332" t="s">
        <v>165</v>
      </c>
      <c r="B14" s="333">
        <v>42978</v>
      </c>
      <c r="C14" s="89"/>
      <c r="D14" s="89"/>
      <c r="E14" s="89"/>
    </row>
    <row r="16" spans="1:5" ht="15.75">
      <c r="A16" s="40" t="s">
        <v>8</v>
      </c>
    </row>
    <row r="17" spans="1:4" ht="13.5" thickBot="1">
      <c r="A17" s="323"/>
    </row>
    <row r="18" spans="1:4" ht="26.25" thickBot="1">
      <c r="A18" s="324" t="s">
        <v>138</v>
      </c>
      <c r="B18" s="325" t="s">
        <v>118</v>
      </c>
      <c r="C18" s="325" t="s">
        <v>147</v>
      </c>
      <c r="D18" s="325" t="s">
        <v>9</v>
      </c>
    </row>
    <row r="19" spans="1:4" ht="39" thickBot="1">
      <c r="A19" s="326" t="s">
        <v>10</v>
      </c>
      <c r="B19" s="327" t="s">
        <v>11</v>
      </c>
      <c r="C19" s="328">
        <v>6</v>
      </c>
      <c r="D19" s="329">
        <v>42978</v>
      </c>
    </row>
    <row r="20" spans="1:4" ht="44.25" customHeight="1" thickBot="1">
      <c r="A20" s="326" t="s">
        <v>12</v>
      </c>
      <c r="B20" s="327" t="s">
        <v>11</v>
      </c>
      <c r="C20" s="328">
        <v>6</v>
      </c>
      <c r="D20" s="329">
        <v>42978</v>
      </c>
    </row>
    <row r="21" spans="1:4" ht="44.25" customHeight="1" thickBot="1">
      <c r="A21" s="326" t="s">
        <v>13</v>
      </c>
      <c r="B21" s="327" t="s">
        <v>119</v>
      </c>
      <c r="C21" s="328">
        <v>120</v>
      </c>
      <c r="D21" s="329">
        <v>42978</v>
      </c>
    </row>
    <row r="22" spans="1:4" ht="26.25" thickBot="1">
      <c r="A22" s="326" t="s">
        <v>750</v>
      </c>
      <c r="B22" s="327" t="s">
        <v>119</v>
      </c>
      <c r="C22" s="328">
        <v>6056</v>
      </c>
      <c r="D22" s="329" t="s">
        <v>749</v>
      </c>
    </row>
    <row r="23" spans="1:4" ht="13.5" hidden="1" thickBot="1">
      <c r="A23" s="326"/>
      <c r="B23" s="327"/>
      <c r="C23" s="328"/>
      <c r="D23" s="328"/>
    </row>
    <row r="24" spans="1:4" ht="13.5" hidden="1" thickBot="1">
      <c r="A24" s="326"/>
      <c r="B24" s="327"/>
      <c r="C24" s="328"/>
      <c r="D24" s="328"/>
    </row>
    <row r="25" spans="1:4" ht="13.5" hidden="1" thickBot="1">
      <c r="A25" s="326"/>
      <c r="B25" s="327"/>
      <c r="C25" s="328"/>
      <c r="D25" s="328"/>
    </row>
    <row r="26" spans="1:4" ht="13.5" hidden="1" thickBot="1">
      <c r="A26" s="326"/>
      <c r="B26" s="327"/>
      <c r="C26" s="328"/>
      <c r="D26" s="328"/>
    </row>
    <row r="27" spans="1:4" ht="13.5" hidden="1" thickBot="1">
      <c r="A27" s="330"/>
      <c r="B27" s="331"/>
      <c r="C27" s="331"/>
      <c r="D27" s="331"/>
    </row>
    <row r="28" spans="1:4" hidden="1"/>
    <row r="29" spans="1:4">
      <c r="A29" s="297"/>
    </row>
  </sheetData>
  <mergeCells count="1">
    <mergeCell ref="A9:A10"/>
  </mergeCells>
  <phoneticPr fontId="19" type="noConversion"/>
  <pageMargins left="0.75" right="0.75" top="1" bottom="1" header="0.49212598499999999" footer="0.49212598499999999"/>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dimension ref="A2:I35"/>
  <sheetViews>
    <sheetView workbookViewId="0">
      <selection activeCell="E38" sqref="E38"/>
    </sheetView>
  </sheetViews>
  <sheetFormatPr defaultRowHeight="12.75"/>
  <cols>
    <col min="1" max="1" width="12.5703125" customWidth="1"/>
    <col min="2" max="2" width="26" customWidth="1"/>
    <col min="3" max="3" width="9.28515625" customWidth="1"/>
    <col min="4" max="4" width="16" customWidth="1"/>
    <col min="5" max="5" width="14.140625" customWidth="1"/>
    <col min="6" max="7" width="12.85546875" customWidth="1"/>
    <col min="8" max="8" width="10.42578125" customWidth="1"/>
    <col min="9" max="9" width="12.85546875" customWidth="1"/>
    <col min="10" max="10" width="8.5703125" customWidth="1"/>
    <col min="11" max="11" width="10.28515625" customWidth="1"/>
  </cols>
  <sheetData>
    <row r="2" spans="1:8" ht="36.75">
      <c r="B2" s="473"/>
      <c r="C2" s="475"/>
      <c r="D2" s="475" t="s">
        <v>810</v>
      </c>
      <c r="E2" s="476"/>
      <c r="F2" s="473"/>
      <c r="G2" s="472"/>
    </row>
    <row r="3" spans="1:8" ht="18">
      <c r="B3" s="473"/>
      <c r="C3" s="473"/>
      <c r="D3" s="474"/>
      <c r="E3" s="474" t="s">
        <v>813</v>
      </c>
      <c r="F3" s="473"/>
      <c r="G3" s="473"/>
      <c r="H3" s="472"/>
    </row>
    <row r="4" spans="1:8" ht="18">
      <c r="B4" s="473"/>
      <c r="C4" s="474"/>
      <c r="D4" s="474"/>
      <c r="E4" s="473"/>
      <c r="F4" s="473"/>
      <c r="G4" s="472"/>
    </row>
    <row r="5" spans="1:8" ht="13.5" thickBot="1">
      <c r="A5" s="36"/>
      <c r="B5" s="38"/>
      <c r="D5" s="36" t="s">
        <v>497</v>
      </c>
      <c r="E5" s="38"/>
    </row>
    <row r="6" spans="1:8" ht="13.5" thickBot="1">
      <c r="A6" s="1002" t="s">
        <v>161</v>
      </c>
      <c r="B6" s="1009" t="s">
        <v>482</v>
      </c>
      <c r="C6" s="1009" t="s">
        <v>484</v>
      </c>
      <c r="D6" s="1006" t="s">
        <v>118</v>
      </c>
      <c r="E6" s="485" t="s">
        <v>814</v>
      </c>
      <c r="F6" s="486" t="s">
        <v>815</v>
      </c>
      <c r="G6" s="480" t="s">
        <v>816</v>
      </c>
      <c r="H6" s="481" t="s">
        <v>123</v>
      </c>
    </row>
    <row r="7" spans="1:8" ht="13.5" thickBot="1">
      <c r="A7" s="1008"/>
      <c r="B7" s="1010"/>
      <c r="C7" s="1010"/>
      <c r="D7" s="1007"/>
      <c r="E7" s="482"/>
      <c r="F7" s="477"/>
      <c r="G7" s="478"/>
      <c r="H7" s="479"/>
    </row>
    <row r="8" spans="1:8" ht="12.75" customHeight="1">
      <c r="A8" s="1004" t="s">
        <v>171</v>
      </c>
      <c r="B8" s="483" t="str">
        <f>'Quantitativo Obra'!A97</f>
        <v>A1</v>
      </c>
      <c r="C8" s="487">
        <f>'Quantitativo Obra'!B97</f>
        <v>1.5</v>
      </c>
      <c r="D8" s="484" t="s">
        <v>115</v>
      </c>
      <c r="E8" s="193">
        <f>'Quantitativo Obra'!C97</f>
        <v>91081.799999999988</v>
      </c>
      <c r="F8" s="67"/>
      <c r="G8" s="283"/>
      <c r="H8" s="50">
        <f>E8+F8+G8</f>
        <v>91081.799999999988</v>
      </c>
    </row>
    <row r="9" spans="1:8">
      <c r="A9" s="1004"/>
      <c r="B9" s="463" t="str">
        <f>'Quantitativo Obra'!A98</f>
        <v>A2</v>
      </c>
      <c r="C9" s="488">
        <f>'Quantitativo Obra'!B98</f>
        <v>0.6</v>
      </c>
      <c r="D9" s="243" t="s">
        <v>115</v>
      </c>
      <c r="E9" s="193">
        <f>'Quantitativo Obra'!C98</f>
        <v>35697.279999999999</v>
      </c>
      <c r="F9" s="93"/>
      <c r="G9" s="282"/>
      <c r="H9" s="50">
        <f t="shared" ref="H9:H29" si="0">E9+F9+G9</f>
        <v>35697.279999999999</v>
      </c>
    </row>
    <row r="10" spans="1:8">
      <c r="A10" s="1004"/>
      <c r="B10" s="463" t="str">
        <f>'Quantitativo Obra'!A99</f>
        <v>B1</v>
      </c>
      <c r="C10" s="488">
        <f>'Quantitativo Obra'!B99</f>
        <v>0.15</v>
      </c>
      <c r="D10" s="243" t="s">
        <v>115</v>
      </c>
      <c r="E10" s="193">
        <f>'Quantitativo Obra'!C99</f>
        <v>10033.41</v>
      </c>
      <c r="F10" s="197"/>
      <c r="G10" s="282"/>
      <c r="H10" s="50">
        <f t="shared" si="0"/>
        <v>10033.41</v>
      </c>
    </row>
    <row r="11" spans="1:8">
      <c r="A11" s="1004"/>
      <c r="B11" s="463" t="str">
        <f>'Quantitativo Obra'!A100</f>
        <v>B2</v>
      </c>
      <c r="C11" s="488">
        <f>'Quantitativo Obra'!B100</f>
        <v>0.42</v>
      </c>
      <c r="D11" s="243" t="s">
        <v>115</v>
      </c>
      <c r="E11" s="193">
        <f>'Quantitativo Obra'!C100</f>
        <v>20987.019999999997</v>
      </c>
      <c r="F11" s="198"/>
      <c r="G11" s="283"/>
      <c r="H11" s="50">
        <f t="shared" si="0"/>
        <v>20987.019999999997</v>
      </c>
    </row>
    <row r="12" spans="1:8">
      <c r="A12" s="1004"/>
      <c r="B12" s="463" t="str">
        <f>'Quantitativo Obra'!A101</f>
        <v>C1</v>
      </c>
      <c r="C12" s="488">
        <f>'Quantitativo Obra'!B101</f>
        <v>0.3</v>
      </c>
      <c r="D12" s="243" t="s">
        <v>115</v>
      </c>
      <c r="E12" s="193">
        <f>'Quantitativo Obra'!C101</f>
        <v>24548.28</v>
      </c>
      <c r="F12" s="198"/>
      <c r="G12" s="283"/>
      <c r="H12" s="50">
        <f t="shared" si="0"/>
        <v>24548.28</v>
      </c>
    </row>
    <row r="13" spans="1:8">
      <c r="A13" s="1004"/>
      <c r="B13" s="462" t="str">
        <f>'Quantitativo Obra'!A102</f>
        <v>C2</v>
      </c>
      <c r="C13" s="488">
        <f>'Quantitativo Obra'!B102</f>
        <v>0.57999999999999996</v>
      </c>
      <c r="D13" s="243" t="s">
        <v>115</v>
      </c>
      <c r="E13" s="193">
        <f>'Quantitativo Obra'!C102</f>
        <v>32757.39</v>
      </c>
      <c r="F13" s="198"/>
      <c r="G13" s="283"/>
      <c r="H13" s="50">
        <f t="shared" si="0"/>
        <v>32757.39</v>
      </c>
    </row>
    <row r="14" spans="1:8">
      <c r="A14" s="1004"/>
      <c r="B14" s="462" t="str">
        <f>'Quantitativo Obra'!A103</f>
        <v>D1</v>
      </c>
      <c r="C14" s="488">
        <f>'Quantitativo Obra'!B103</f>
        <v>0.86</v>
      </c>
      <c r="D14" s="243" t="s">
        <v>115</v>
      </c>
      <c r="E14" s="193"/>
      <c r="F14" s="198">
        <f>'Quantitativo Obra'!C103</f>
        <v>36628.479999999996</v>
      </c>
      <c r="G14" s="283"/>
      <c r="H14" s="50">
        <f t="shared" si="0"/>
        <v>36628.479999999996</v>
      </c>
    </row>
    <row r="15" spans="1:8">
      <c r="A15" s="1004"/>
      <c r="B15" s="462" t="str">
        <f>'Quantitativo Obra'!A104</f>
        <v>D2</v>
      </c>
      <c r="C15" s="488">
        <f>'Quantitativo Obra'!B104</f>
        <v>1.35</v>
      </c>
      <c r="D15" s="243" t="s">
        <v>115</v>
      </c>
      <c r="E15" s="193"/>
      <c r="F15" s="198">
        <f>'Quantitativo Obra'!C104</f>
        <v>81727.989999999991</v>
      </c>
      <c r="G15" s="283"/>
      <c r="H15" s="50">
        <f t="shared" si="0"/>
        <v>81727.989999999991</v>
      </c>
    </row>
    <row r="16" spans="1:8">
      <c r="A16" s="1004"/>
      <c r="B16" s="462" t="str">
        <f>'Quantitativo Obra'!A105</f>
        <v>E1</v>
      </c>
      <c r="C16" s="488">
        <f>'Quantitativo Obra'!B105</f>
        <v>0.2</v>
      </c>
      <c r="D16" s="243" t="s">
        <v>115</v>
      </c>
      <c r="E16" s="460"/>
      <c r="F16" s="198">
        <f>'Quantitativo Obra'!C105</f>
        <v>12904.34</v>
      </c>
      <c r="G16" s="283"/>
      <c r="H16" s="50">
        <f t="shared" si="0"/>
        <v>12904.34</v>
      </c>
    </row>
    <row r="17" spans="1:9">
      <c r="A17" s="1004"/>
      <c r="B17" s="462" t="str">
        <f>'Quantitativo Obra'!A106</f>
        <v>E2</v>
      </c>
      <c r="C17" s="488">
        <f>'Quantitativo Obra'!B106</f>
        <v>0.3</v>
      </c>
      <c r="D17" s="243" t="s">
        <v>115</v>
      </c>
      <c r="E17" s="460"/>
      <c r="F17" s="198">
        <f>'Quantitativo Obra'!C106</f>
        <v>18024.32</v>
      </c>
      <c r="G17" s="283"/>
      <c r="H17" s="50">
        <f t="shared" si="0"/>
        <v>18024.32</v>
      </c>
    </row>
    <row r="18" spans="1:9">
      <c r="A18" s="1004"/>
      <c r="B18" s="462" t="str">
        <f>'Quantitativo Obra'!A107</f>
        <v>F1</v>
      </c>
      <c r="C18" s="488">
        <f>'Quantitativo Obra'!B107</f>
        <v>0.42</v>
      </c>
      <c r="D18" s="243" t="s">
        <v>115</v>
      </c>
      <c r="E18" s="460"/>
      <c r="F18" s="198">
        <f>'Quantitativo Obra'!C107</f>
        <v>25764.339999999997</v>
      </c>
      <c r="G18" s="283"/>
      <c r="H18" s="50">
        <f t="shared" si="0"/>
        <v>25764.339999999997</v>
      </c>
    </row>
    <row r="19" spans="1:9">
      <c r="A19" s="1004"/>
      <c r="B19" s="462" t="str">
        <f>'Quantitativo Obra'!A108</f>
        <v>F2</v>
      </c>
      <c r="C19" s="488">
        <f>'Quantitativo Obra'!B108</f>
        <v>0.28999999999999998</v>
      </c>
      <c r="D19" s="243" t="s">
        <v>115</v>
      </c>
      <c r="E19" s="460"/>
      <c r="F19" s="198">
        <f>'Quantitativo Obra'!C108</f>
        <v>18891.25</v>
      </c>
      <c r="G19" s="283"/>
      <c r="H19" s="50">
        <f t="shared" si="0"/>
        <v>18891.25</v>
      </c>
    </row>
    <row r="20" spans="1:9">
      <c r="A20" s="1004"/>
      <c r="B20" s="462" t="str">
        <f>'Quantitativo Obra'!A109</f>
        <v>G1</v>
      </c>
      <c r="C20" s="488">
        <f>'Quantitativo Obra'!B109</f>
        <v>0.4</v>
      </c>
      <c r="D20" s="243" t="s">
        <v>115</v>
      </c>
      <c r="E20" s="460"/>
      <c r="F20" s="198">
        <f>'Quantitativo Obra'!C109</f>
        <v>25170.87</v>
      </c>
      <c r="G20" s="283"/>
      <c r="H20" s="50">
        <f t="shared" si="0"/>
        <v>25170.87</v>
      </c>
    </row>
    <row r="21" spans="1:9">
      <c r="A21" s="1004"/>
      <c r="B21" s="462" t="str">
        <f>'Quantitativo Obra'!A110</f>
        <v>G2</v>
      </c>
      <c r="C21" s="488">
        <f>'Quantitativo Obra'!B110</f>
        <v>0.18</v>
      </c>
      <c r="D21" s="243" t="s">
        <v>115</v>
      </c>
      <c r="E21" s="460"/>
      <c r="F21" s="461"/>
      <c r="G21" s="283">
        <f>'Quantitativo Obra'!C110</f>
        <v>8717.2799999999988</v>
      </c>
      <c r="H21" s="50">
        <f t="shared" si="0"/>
        <v>8717.2799999999988</v>
      </c>
    </row>
    <row r="22" spans="1:9">
      <c r="A22" s="1004"/>
      <c r="B22" s="462" t="str">
        <f>'Quantitativo Obra'!A111</f>
        <v>H1</v>
      </c>
      <c r="C22" s="488">
        <f>'Quantitativo Obra'!B111</f>
        <v>0.49</v>
      </c>
      <c r="D22" s="243" t="s">
        <v>115</v>
      </c>
      <c r="E22" s="460"/>
      <c r="F22" s="461"/>
      <c r="G22" s="283">
        <f>'Quantitativo Obra'!C111</f>
        <v>30006.879999999997</v>
      </c>
      <c r="H22" s="50">
        <f t="shared" si="0"/>
        <v>30006.879999999997</v>
      </c>
    </row>
    <row r="23" spans="1:9">
      <c r="A23" s="1004"/>
      <c r="B23" s="462" t="str">
        <f>'Quantitativo Obra'!A112</f>
        <v>H2</v>
      </c>
      <c r="C23" s="488">
        <f>'Quantitativo Obra'!B112</f>
        <v>0.9</v>
      </c>
      <c r="D23" s="243" t="s">
        <v>115</v>
      </c>
      <c r="E23" s="460"/>
      <c r="F23" s="461"/>
      <c r="G23" s="283">
        <f>'Quantitativo Obra'!C112</f>
        <v>54986.06</v>
      </c>
      <c r="H23" s="50">
        <f t="shared" si="0"/>
        <v>54986.06</v>
      </c>
    </row>
    <row r="24" spans="1:9">
      <c r="A24" s="1004"/>
      <c r="B24" s="462" t="str">
        <f>'Quantitativo Obra'!A113</f>
        <v>I1</v>
      </c>
      <c r="C24" s="488">
        <f>'Quantitativo Obra'!B113</f>
        <v>0.18</v>
      </c>
      <c r="D24" s="243" t="s">
        <v>115</v>
      </c>
      <c r="E24" s="460"/>
      <c r="F24" s="461"/>
      <c r="G24" s="283">
        <f>'Quantitativo Obra'!C113</f>
        <v>10890.529999999999</v>
      </c>
      <c r="H24" s="50">
        <f t="shared" si="0"/>
        <v>10890.529999999999</v>
      </c>
    </row>
    <row r="25" spans="1:9">
      <c r="A25" s="1004"/>
      <c r="B25" s="462" t="str">
        <f>'Quantitativo Obra'!A114</f>
        <v>I2</v>
      </c>
      <c r="C25" s="488">
        <f>'Quantitativo Obra'!B114</f>
        <v>0.18</v>
      </c>
      <c r="D25" s="243" t="s">
        <v>115</v>
      </c>
      <c r="E25" s="460"/>
      <c r="F25" s="461"/>
      <c r="G25" s="283">
        <f>'Quantitativo Obra'!C114</f>
        <v>10890.529999999999</v>
      </c>
      <c r="H25" s="50">
        <f t="shared" si="0"/>
        <v>10890.529999999999</v>
      </c>
    </row>
    <row r="26" spans="1:9">
      <c r="A26" s="1004"/>
      <c r="B26" s="462" t="str">
        <f>'Quantitativo Obra'!A115</f>
        <v>J1</v>
      </c>
      <c r="C26" s="488">
        <f>'Quantitativo Obra'!B115</f>
        <v>0.94</v>
      </c>
      <c r="D26" s="243" t="s">
        <v>115</v>
      </c>
      <c r="E26" s="460"/>
      <c r="F26" s="461"/>
      <c r="G26" s="283">
        <f>'Quantitativo Obra'!C115</f>
        <v>62414.58</v>
      </c>
      <c r="H26" s="50">
        <f t="shared" si="0"/>
        <v>62414.58</v>
      </c>
    </row>
    <row r="27" spans="1:9">
      <c r="A27" s="1004"/>
      <c r="B27" s="462" t="str">
        <f>'Quantitativo Obra'!A116</f>
        <v>J2</v>
      </c>
      <c r="C27" s="488">
        <f>'Quantitativo Obra'!B116</f>
        <v>0.27</v>
      </c>
      <c r="D27" s="243" t="s">
        <v>115</v>
      </c>
      <c r="E27" s="460"/>
      <c r="F27" s="461"/>
      <c r="G27" s="283">
        <f>'Quantitativo Obra'!C116</f>
        <v>11898.8</v>
      </c>
      <c r="H27" s="50">
        <f t="shared" si="0"/>
        <v>11898.8</v>
      </c>
    </row>
    <row r="28" spans="1:9">
      <c r="A28" s="1004"/>
      <c r="B28" s="462" t="str">
        <f>'Quantitativo Obra'!A117</f>
        <v>K1</v>
      </c>
      <c r="C28" s="488">
        <f>'Quantitativo Obra'!B117</f>
        <v>0.47</v>
      </c>
      <c r="D28" s="243" t="s">
        <v>115</v>
      </c>
      <c r="E28" s="460"/>
      <c r="F28" s="461"/>
      <c r="G28" s="283">
        <f>'Quantitativo Obra'!C117</f>
        <v>34895.089999999997</v>
      </c>
      <c r="H28" s="50">
        <f t="shared" si="0"/>
        <v>34895.089999999997</v>
      </c>
    </row>
    <row r="29" spans="1:9">
      <c r="A29" s="1005"/>
      <c r="B29" s="462" t="str">
        <f>'Quantitativo Obra'!A118</f>
        <v>K2</v>
      </c>
      <c r="C29" s="488">
        <f>'Quantitativo Obra'!B118</f>
        <v>0.3</v>
      </c>
      <c r="D29" s="243" t="s">
        <v>115</v>
      </c>
      <c r="E29" s="460"/>
      <c r="F29" s="461"/>
      <c r="G29" s="283">
        <f>'Quantitativo Obra'!C118</f>
        <v>21610.192600000002</v>
      </c>
      <c r="H29" s="50">
        <f t="shared" si="0"/>
        <v>21610.192600000002</v>
      </c>
    </row>
    <row r="30" spans="1:9" ht="13.5" thickBot="1">
      <c r="A30" s="244" t="s">
        <v>117</v>
      </c>
      <c r="B30" s="254"/>
      <c r="C30" s="489">
        <f>SUM(C8:C29)</f>
        <v>11.28</v>
      </c>
      <c r="D30" s="255" t="s">
        <v>115</v>
      </c>
      <c r="E30" s="245">
        <f>SUM(E8:E29)</f>
        <v>215105.18</v>
      </c>
      <c r="F30" s="245">
        <f>SUM(F8:F29)</f>
        <v>219111.59</v>
      </c>
      <c r="G30" s="284">
        <f>SUM(G8:G29)</f>
        <v>246309.94259999998</v>
      </c>
      <c r="H30" s="246">
        <f>SUM(H8:H29)</f>
        <v>680526.71259999997</v>
      </c>
      <c r="I30" s="89"/>
    </row>
    <row r="32" spans="1:9" ht="15.75">
      <c r="E32" s="320" t="s">
        <v>817</v>
      </c>
    </row>
    <row r="33" spans="5:5">
      <c r="E33" s="4" t="s">
        <v>818</v>
      </c>
    </row>
    <row r="34" spans="5:5" ht="15.75">
      <c r="E34" s="320"/>
    </row>
    <row r="35" spans="5:5">
      <c r="E35" s="4"/>
    </row>
  </sheetData>
  <mergeCells count="5">
    <mergeCell ref="A8:A29"/>
    <mergeCell ref="D6:D7"/>
    <mergeCell ref="A6:A7"/>
    <mergeCell ref="B6:B7"/>
    <mergeCell ref="C6:C7"/>
  </mergeCells>
  <phoneticPr fontId="19" type="noConversion"/>
  <pageMargins left="0.75" right="0.75" top="1" bottom="1" header="0.49212598499999999" footer="0.49212598499999999"/>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dimension ref="A4:G25"/>
  <sheetViews>
    <sheetView tabSelected="1" topLeftCell="A4" workbookViewId="0">
      <selection activeCell="D28" sqref="D28"/>
    </sheetView>
  </sheetViews>
  <sheetFormatPr defaultRowHeight="12.75"/>
  <cols>
    <col min="1" max="1" width="32.28515625" style="336" customWidth="1"/>
    <col min="2" max="2" width="22" style="336" customWidth="1"/>
    <col min="3" max="3" width="20" style="336" customWidth="1"/>
    <col min="4" max="4" width="20.5703125" style="336" customWidth="1"/>
    <col min="5" max="5" width="15.42578125" style="336" customWidth="1"/>
    <col min="6" max="16384" width="9.140625" style="336"/>
  </cols>
  <sheetData>
    <row r="4" spans="1:7" ht="36.75">
      <c r="B4" s="719"/>
      <c r="C4" s="719"/>
      <c r="D4" s="732" t="s">
        <v>895</v>
      </c>
      <c r="E4" s="719"/>
      <c r="F4" s="719"/>
      <c r="G4"/>
    </row>
    <row r="5" spans="1:7" ht="15.75">
      <c r="B5" s="719"/>
      <c r="C5" s="719"/>
      <c r="D5" s="733" t="s">
        <v>896</v>
      </c>
      <c r="E5" s="719"/>
      <c r="F5" s="719"/>
      <c r="G5"/>
    </row>
    <row r="6" spans="1:7" ht="16.5">
      <c r="B6" s="719"/>
      <c r="C6" s="719"/>
      <c r="D6" s="734" t="s">
        <v>897</v>
      </c>
      <c r="E6" s="719"/>
      <c r="F6" s="719"/>
      <c r="G6"/>
    </row>
    <row r="7" spans="1:7">
      <c r="B7" s="735"/>
      <c r="C7" s="735"/>
      <c r="D7" s="735"/>
      <c r="E7" s="735"/>
      <c r="F7" s="735"/>
    </row>
    <row r="10" spans="1:7" ht="16.5" thickBot="1">
      <c r="A10" s="334" t="s">
        <v>14</v>
      </c>
      <c r="B10" s="335"/>
    </row>
    <row r="11" spans="1:7">
      <c r="A11" s="1011" t="s">
        <v>162</v>
      </c>
      <c r="B11" s="337" t="s">
        <v>485</v>
      </c>
      <c r="C11" s="337" t="s">
        <v>486</v>
      </c>
      <c r="D11" s="337" t="s">
        <v>898</v>
      </c>
      <c r="E11" s="338" t="s">
        <v>487</v>
      </c>
    </row>
    <row r="12" spans="1:7" ht="25.5">
      <c r="A12" s="1012"/>
      <c r="B12" s="339" t="s">
        <v>320</v>
      </c>
      <c r="C12" s="339" t="s">
        <v>320</v>
      </c>
      <c r="D12" s="339" t="s">
        <v>320</v>
      </c>
      <c r="E12" s="340"/>
    </row>
    <row r="13" spans="1:7" ht="19.899999999999999" customHeight="1">
      <c r="A13" s="341" t="s">
        <v>494</v>
      </c>
      <c r="B13" s="342">
        <f>'Cronograma PT'!E30*100%</f>
        <v>215105.18</v>
      </c>
      <c r="C13" s="342">
        <f>'Cronograma PT'!F30*100%</f>
        <v>219111.59</v>
      </c>
      <c r="D13" s="342">
        <f>'Cronograma PT'!G30*100%</f>
        <v>246309.94259999998</v>
      </c>
      <c r="E13" s="344">
        <f>SUM(B13+C13+D13)</f>
        <v>680526.71259999997</v>
      </c>
    </row>
    <row r="14" spans="1:7" ht="21.6" customHeight="1">
      <c r="A14" s="341" t="s">
        <v>164</v>
      </c>
      <c r="B14" s="342"/>
      <c r="C14" s="343"/>
      <c r="D14" s="345"/>
      <c r="E14" s="344">
        <f>B14+C14+D14</f>
        <v>0</v>
      </c>
    </row>
    <row r="15" spans="1:7" ht="13.5" thickBot="1">
      <c r="A15" s="346" t="s">
        <v>117</v>
      </c>
      <c r="B15" s="347">
        <f>SUM(B13:B14)</f>
        <v>215105.18</v>
      </c>
      <c r="C15" s="348">
        <f>SUM(C13:C14)</f>
        <v>219111.59</v>
      </c>
      <c r="D15" s="349">
        <f>SUM(D13:D14)</f>
        <v>246309.94259999998</v>
      </c>
      <c r="E15" s="350">
        <f>B15+C15+D15</f>
        <v>680526.71259999997</v>
      </c>
    </row>
    <row r="16" spans="1:7" ht="21" customHeight="1" thickBot="1">
      <c r="A16" s="351" t="s">
        <v>165</v>
      </c>
      <c r="B16" s="352">
        <v>90</v>
      </c>
      <c r="C16" s="353"/>
      <c r="D16" s="353"/>
      <c r="E16" s="353"/>
    </row>
    <row r="19" spans="1:5" ht="16.5" thickBot="1">
      <c r="A19" s="334" t="s">
        <v>14</v>
      </c>
      <c r="B19" s="335"/>
    </row>
    <row r="20" spans="1:5">
      <c r="A20" s="1011" t="s">
        <v>162</v>
      </c>
      <c r="B20" s="337" t="s">
        <v>485</v>
      </c>
      <c r="C20" s="337" t="s">
        <v>486</v>
      </c>
      <c r="D20" s="337" t="s">
        <v>898</v>
      </c>
      <c r="E20" s="338" t="s">
        <v>487</v>
      </c>
    </row>
    <row r="21" spans="1:5" ht="24" customHeight="1">
      <c r="A21" s="1012"/>
      <c r="B21" s="339" t="s">
        <v>320</v>
      </c>
      <c r="C21" s="339" t="s">
        <v>320</v>
      </c>
      <c r="D21" s="339" t="s">
        <v>320</v>
      </c>
      <c r="E21" s="340"/>
    </row>
    <row r="22" spans="1:5">
      <c r="A22" s="341" t="s">
        <v>494</v>
      </c>
      <c r="B22" s="342">
        <f>'[1]Cronograma PT'!E30*100%</f>
        <v>0</v>
      </c>
      <c r="C22" s="343">
        <f>'[1]Cronograma PT'!F30*100%</f>
        <v>0</v>
      </c>
      <c r="D22" s="345"/>
      <c r="E22" s="344">
        <f>B22+C22</f>
        <v>0</v>
      </c>
    </row>
    <row r="23" spans="1:5">
      <c r="A23" s="341" t="s">
        <v>164</v>
      </c>
      <c r="B23" s="342"/>
      <c r="C23" s="343"/>
      <c r="D23" s="345"/>
      <c r="E23" s="344">
        <f>B23+C23</f>
        <v>0</v>
      </c>
    </row>
    <row r="24" spans="1:5" ht="13.5" thickBot="1">
      <c r="A24" s="346" t="s">
        <v>117</v>
      </c>
      <c r="B24" s="347">
        <f>SUM(B22:B23)</f>
        <v>0</v>
      </c>
      <c r="C24" s="348">
        <f>SUM(C22:C23)</f>
        <v>0</v>
      </c>
      <c r="D24" s="349"/>
      <c r="E24" s="350">
        <f>B24+C24</f>
        <v>0</v>
      </c>
    </row>
    <row r="25" spans="1:5" ht="13.5" thickBot="1">
      <c r="A25" s="351" t="s">
        <v>165</v>
      </c>
      <c r="B25" s="352">
        <v>90</v>
      </c>
      <c r="C25" s="353"/>
      <c r="D25" s="353"/>
      <c r="E25" s="353"/>
    </row>
  </sheetData>
  <mergeCells count="2">
    <mergeCell ref="A11:A12"/>
    <mergeCell ref="A20:A21"/>
  </mergeCells>
  <phoneticPr fontId="42" type="noConversion"/>
  <pageMargins left="0.75" right="0.75" top="1" bottom="1" header="0.49212598499999999" footer="0.49212598499999999"/>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sheetPr>
    <pageSetUpPr fitToPage="1"/>
  </sheetPr>
  <dimension ref="A1:BC120"/>
  <sheetViews>
    <sheetView workbookViewId="0">
      <selection activeCell="F83" sqref="F83"/>
    </sheetView>
  </sheetViews>
  <sheetFormatPr defaultRowHeight="12.75"/>
  <cols>
    <col min="1" max="2" width="19.7109375" customWidth="1"/>
    <col min="3" max="3" width="15.28515625" customWidth="1"/>
    <col min="5" max="5" width="9.7109375" customWidth="1"/>
    <col min="6" max="6" width="12" customWidth="1"/>
    <col min="8" max="8" width="11.42578125" customWidth="1"/>
    <col min="10" max="10" width="11.5703125" customWidth="1"/>
    <col min="12" max="12" width="11.42578125" customWidth="1"/>
    <col min="14" max="14" width="12.140625" customWidth="1"/>
    <col min="16" max="16" width="10.85546875" customWidth="1"/>
    <col min="18" max="18" width="12" customWidth="1"/>
    <col min="20" max="20" width="12" customWidth="1"/>
    <col min="21" max="21" width="2.28515625" customWidth="1"/>
    <col min="22" max="22" width="9.7109375" style="360" customWidth="1"/>
    <col min="23" max="23" width="12" style="360" bestFit="1" customWidth="1"/>
    <col min="24" max="24" width="8.85546875" style="360"/>
    <col min="25" max="25" width="12" style="360" bestFit="1" customWidth="1"/>
    <col min="26" max="26" width="8.85546875" style="360"/>
    <col min="27" max="27" width="12.28515625" style="360" bestFit="1" customWidth="1"/>
    <col min="28" max="28" width="8.85546875" style="360"/>
    <col min="29" max="29" width="12.28515625" style="360" bestFit="1" customWidth="1"/>
    <col min="30" max="30" width="8.85546875" style="360"/>
    <col min="31" max="31" width="12.28515625" style="360" bestFit="1" customWidth="1"/>
    <col min="32" max="32" width="8.85546875" style="360"/>
    <col min="33" max="33" width="10.140625" style="360" bestFit="1" customWidth="1"/>
    <col min="34" max="34" width="8.85546875" style="360"/>
    <col min="35" max="35" width="12.28515625" style="360" bestFit="1" customWidth="1"/>
    <col min="36" max="36" width="8.85546875" style="360"/>
    <col min="37" max="37" width="12.42578125" style="360" bestFit="1" customWidth="1"/>
    <col min="38" max="38" width="5.85546875" style="371" bestFit="1" customWidth="1"/>
    <col min="39" max="39" width="13.5703125" style="371" customWidth="1"/>
    <col min="40" max="49" width="12" style="371" customWidth="1"/>
    <col min="50" max="50" width="12.7109375" customWidth="1"/>
    <col min="51" max="51" width="13.7109375" customWidth="1"/>
    <col min="52" max="52" width="15.85546875" customWidth="1"/>
    <col min="53" max="53" width="11.7109375" customWidth="1"/>
    <col min="54" max="54" width="12" customWidth="1"/>
    <col min="55" max="55" width="11.7109375" customWidth="1"/>
  </cols>
  <sheetData>
    <row r="1" spans="1:55" ht="13.5" thickBot="1"/>
    <row r="2" spans="1:55" ht="13.5" customHeight="1" thickTop="1">
      <c r="A2" s="887"/>
      <c r="B2" s="895"/>
      <c r="C2" s="896"/>
      <c r="D2" s="887" t="s">
        <v>179</v>
      </c>
      <c r="E2" s="890" t="s">
        <v>748</v>
      </c>
      <c r="F2" s="891"/>
      <c r="G2" s="891"/>
      <c r="H2" s="891"/>
      <c r="I2" s="891"/>
      <c r="J2" s="891"/>
      <c r="K2" s="891"/>
      <c r="L2" s="891"/>
      <c r="M2" s="891"/>
      <c r="N2" s="891"/>
      <c r="O2" s="891"/>
      <c r="P2" s="891"/>
      <c r="Q2" s="891"/>
      <c r="R2" s="891"/>
      <c r="S2" s="891"/>
      <c r="T2" s="892"/>
      <c r="U2" s="421"/>
      <c r="V2" s="893" t="s">
        <v>717</v>
      </c>
      <c r="W2" s="894"/>
      <c r="X2" s="894"/>
      <c r="Y2" s="894"/>
      <c r="Z2" s="894"/>
      <c r="AA2" s="894"/>
      <c r="AB2" s="894"/>
      <c r="AC2" s="894"/>
      <c r="AD2" s="894"/>
      <c r="AE2" s="894"/>
      <c r="AF2" s="894"/>
      <c r="AG2" s="894"/>
      <c r="AH2" s="894"/>
      <c r="AI2" s="894"/>
      <c r="AJ2" s="894"/>
      <c r="AK2" s="894"/>
      <c r="AL2" s="894"/>
      <c r="AM2" s="894"/>
      <c r="AN2" s="894"/>
      <c r="AO2" s="894"/>
      <c r="AP2" s="894"/>
      <c r="AQ2" s="894"/>
      <c r="AR2" s="894"/>
      <c r="AS2" s="894"/>
      <c r="AT2" s="894"/>
      <c r="AU2" s="894"/>
      <c r="AV2" s="894"/>
      <c r="AW2" s="894"/>
      <c r="AX2" s="985" t="s">
        <v>211</v>
      </c>
      <c r="AY2" s="981" t="s">
        <v>221</v>
      </c>
      <c r="AZ2" s="117"/>
      <c r="BA2" s="1030" t="s">
        <v>301</v>
      </c>
      <c r="BB2" s="978" t="s">
        <v>362</v>
      </c>
    </row>
    <row r="3" spans="1:55" ht="12.75" customHeight="1" thickBot="1">
      <c r="A3" s="888"/>
      <c r="B3" s="897"/>
      <c r="C3" s="898"/>
      <c r="D3" s="888"/>
      <c r="E3" s="909" t="s">
        <v>180</v>
      </c>
      <c r="F3" s="910"/>
      <c r="G3" s="907" t="s">
        <v>181</v>
      </c>
      <c r="H3" s="908"/>
      <c r="I3" s="907" t="s">
        <v>182</v>
      </c>
      <c r="J3" s="908"/>
      <c r="K3" s="907" t="s">
        <v>183</v>
      </c>
      <c r="L3" s="908"/>
      <c r="M3" s="907" t="s">
        <v>184</v>
      </c>
      <c r="N3" s="908"/>
      <c r="O3" s="909" t="s">
        <v>185</v>
      </c>
      <c r="P3" s="910"/>
      <c r="Q3" s="909" t="s">
        <v>186</v>
      </c>
      <c r="R3" s="910"/>
      <c r="S3" s="909" t="s">
        <v>187</v>
      </c>
      <c r="T3" s="1035"/>
      <c r="U3" s="422"/>
      <c r="V3" s="909" t="s">
        <v>703</v>
      </c>
      <c r="W3" s="910"/>
      <c r="X3" s="907" t="s">
        <v>704</v>
      </c>
      <c r="Y3" s="908"/>
      <c r="Z3" s="907" t="s">
        <v>705</v>
      </c>
      <c r="AA3" s="908"/>
      <c r="AB3" s="907" t="s">
        <v>706</v>
      </c>
      <c r="AC3" s="908"/>
      <c r="AD3" s="907" t="s">
        <v>707</v>
      </c>
      <c r="AE3" s="908"/>
      <c r="AF3" s="909" t="s">
        <v>708</v>
      </c>
      <c r="AG3" s="910"/>
      <c r="AH3" s="909" t="s">
        <v>709</v>
      </c>
      <c r="AI3" s="910"/>
      <c r="AJ3" s="909" t="s">
        <v>710</v>
      </c>
      <c r="AK3" s="1035"/>
      <c r="AL3" s="909" t="s">
        <v>711</v>
      </c>
      <c r="AM3" s="910"/>
      <c r="AN3" s="909" t="s">
        <v>712</v>
      </c>
      <c r="AO3" s="1035"/>
      <c r="AP3" s="909" t="s">
        <v>713</v>
      </c>
      <c r="AQ3" s="910"/>
      <c r="AR3" s="909" t="s">
        <v>714</v>
      </c>
      <c r="AS3" s="1035"/>
      <c r="AT3" s="909" t="s">
        <v>715</v>
      </c>
      <c r="AU3" s="910"/>
      <c r="AV3" s="909" t="s">
        <v>716</v>
      </c>
      <c r="AW3" s="1035"/>
      <c r="AX3" s="986"/>
      <c r="AY3" s="982"/>
      <c r="AZ3" s="984" t="s">
        <v>212</v>
      </c>
      <c r="BA3" s="1031"/>
      <c r="BB3" s="979"/>
    </row>
    <row r="4" spans="1:55" ht="14.25" thickTop="1" thickBot="1">
      <c r="A4" s="121" t="s">
        <v>188</v>
      </c>
      <c r="B4" s="143"/>
      <c r="C4" s="122" t="s">
        <v>189</v>
      </c>
      <c r="D4" s="889"/>
      <c r="E4" s="907">
        <f>'Planejamento Reab'!A17</f>
        <v>1.5</v>
      </c>
      <c r="F4" s="908"/>
      <c r="G4" s="907">
        <f>'Planejamento Reab'!A21</f>
        <v>0.6</v>
      </c>
      <c r="H4" s="908"/>
      <c r="I4" s="907">
        <f>'Planejamento Reab'!A30</f>
        <v>0.15</v>
      </c>
      <c r="J4" s="908"/>
      <c r="K4" s="907">
        <f>'Planejamento Reab'!A34</f>
        <v>0.42</v>
      </c>
      <c r="L4" s="908"/>
      <c r="M4" s="907">
        <f>'Planejamento Reab'!A43</f>
        <v>0.3</v>
      </c>
      <c r="N4" s="908"/>
      <c r="O4" s="907">
        <f>'Planejamento Reab'!A47</f>
        <v>0.57999999999999996</v>
      </c>
      <c r="P4" s="908"/>
      <c r="Q4" s="907">
        <f>'Planejamento Reab'!A57</f>
        <v>0.86</v>
      </c>
      <c r="R4" s="908"/>
      <c r="S4" s="907">
        <f>'Planejamento Reab'!A61</f>
        <v>1.35</v>
      </c>
      <c r="T4" s="1036"/>
      <c r="U4" s="423"/>
      <c r="V4" s="907">
        <f>'Planejamento Reab'!A70</f>
        <v>0.2</v>
      </c>
      <c r="W4" s="908"/>
      <c r="X4" s="907">
        <f>'Planejamento Reab'!A74</f>
        <v>0.3</v>
      </c>
      <c r="Y4" s="908"/>
      <c r="Z4" s="907">
        <f>'Planejamento Reab'!A83</f>
        <v>0.42</v>
      </c>
      <c r="AA4" s="908"/>
      <c r="AB4" s="907">
        <f>'Planejamento Reab'!A87</f>
        <v>0.28999999999999998</v>
      </c>
      <c r="AC4" s="908"/>
      <c r="AD4" s="907">
        <f>'Planejamento Reab'!A96</f>
        <v>0.4</v>
      </c>
      <c r="AE4" s="908"/>
      <c r="AF4" s="907">
        <f>'Planejamento Reab'!A100</f>
        <v>0.18</v>
      </c>
      <c r="AG4" s="908"/>
      <c r="AH4" s="907">
        <f>'Planejamento Reab'!A110</f>
        <v>0.49</v>
      </c>
      <c r="AI4" s="908"/>
      <c r="AJ4" s="907">
        <f>'Planejamento Reab'!A114</f>
        <v>0.9</v>
      </c>
      <c r="AK4" s="908"/>
      <c r="AL4" s="907">
        <f>'Planejamento Reab'!A123</f>
        <v>0.18</v>
      </c>
      <c r="AM4" s="908"/>
      <c r="AN4" s="907">
        <f>'Planejamento Reab'!A127</f>
        <v>0.18</v>
      </c>
      <c r="AO4" s="908"/>
      <c r="AP4" s="907">
        <f>'Planejamento Reab'!A136</f>
        <v>0.94</v>
      </c>
      <c r="AQ4" s="908"/>
      <c r="AR4" s="907">
        <f>'Planejamento Reab'!A140</f>
        <v>0.27</v>
      </c>
      <c r="AS4" s="908"/>
      <c r="AT4" s="907">
        <f>'Planejamento Reab'!A149</f>
        <v>0.47</v>
      </c>
      <c r="AU4" s="908"/>
      <c r="AV4" s="907">
        <f>'Planejamento Reab'!A153</f>
        <v>0.3</v>
      </c>
      <c r="AW4" s="908"/>
      <c r="AX4" s="987"/>
      <c r="AY4" s="983"/>
      <c r="AZ4" s="983"/>
      <c r="BA4" s="1032"/>
      <c r="BB4" s="980"/>
    </row>
    <row r="5" spans="1:55" ht="14.25" thickTop="1" thickBot="1">
      <c r="A5" s="190" t="s">
        <v>220</v>
      </c>
      <c r="B5" s="191"/>
      <c r="C5" s="191"/>
      <c r="D5" s="191"/>
      <c r="E5" s="191" t="s">
        <v>481</v>
      </c>
      <c r="F5" s="191" t="s">
        <v>115</v>
      </c>
      <c r="G5" s="191" t="s">
        <v>481</v>
      </c>
      <c r="H5" s="191" t="s">
        <v>115</v>
      </c>
      <c r="I5" s="191" t="s">
        <v>481</v>
      </c>
      <c r="J5" s="191" t="s">
        <v>115</v>
      </c>
      <c r="K5" s="191" t="s">
        <v>481</v>
      </c>
      <c r="L5" s="191" t="s">
        <v>115</v>
      </c>
      <c r="M5" s="191" t="s">
        <v>481</v>
      </c>
      <c r="N5" s="191" t="s">
        <v>115</v>
      </c>
      <c r="O5" s="191" t="s">
        <v>481</v>
      </c>
      <c r="P5" s="191" t="s">
        <v>115</v>
      </c>
      <c r="Q5" s="191" t="s">
        <v>481</v>
      </c>
      <c r="R5" s="191" t="s">
        <v>115</v>
      </c>
      <c r="S5" s="191" t="s">
        <v>481</v>
      </c>
      <c r="T5" s="191" t="s">
        <v>115</v>
      </c>
      <c r="U5" s="424"/>
      <c r="V5" s="191" t="s">
        <v>481</v>
      </c>
      <c r="W5" s="191" t="s">
        <v>115</v>
      </c>
      <c r="X5" s="191" t="s">
        <v>481</v>
      </c>
      <c r="Y5" s="191" t="s">
        <v>115</v>
      </c>
      <c r="Z5" s="191" t="s">
        <v>481</v>
      </c>
      <c r="AA5" s="191" t="s">
        <v>115</v>
      </c>
      <c r="AB5" s="191" t="s">
        <v>481</v>
      </c>
      <c r="AC5" s="191" t="s">
        <v>115</v>
      </c>
      <c r="AD5" s="191" t="s">
        <v>481</v>
      </c>
      <c r="AE5" s="191" t="s">
        <v>115</v>
      </c>
      <c r="AF5" s="191" t="s">
        <v>481</v>
      </c>
      <c r="AG5" s="191" t="s">
        <v>115</v>
      </c>
      <c r="AH5" s="191" t="s">
        <v>481</v>
      </c>
      <c r="AI5" s="191" t="s">
        <v>115</v>
      </c>
      <c r="AJ5" s="191" t="s">
        <v>481</v>
      </c>
      <c r="AK5" s="191" t="s">
        <v>115</v>
      </c>
      <c r="AL5" s="191" t="s">
        <v>481</v>
      </c>
      <c r="AM5" s="191" t="s">
        <v>115</v>
      </c>
      <c r="AN5" s="191" t="s">
        <v>481</v>
      </c>
      <c r="AO5" s="191" t="s">
        <v>115</v>
      </c>
      <c r="AP5" s="191" t="s">
        <v>481</v>
      </c>
      <c r="AQ5" s="191" t="s">
        <v>115</v>
      </c>
      <c r="AR5" s="191" t="s">
        <v>481</v>
      </c>
      <c r="AS5" s="191" t="s">
        <v>115</v>
      </c>
      <c r="AT5" s="191" t="s">
        <v>481</v>
      </c>
      <c r="AU5" s="191" t="s">
        <v>115</v>
      </c>
      <c r="AV5" s="191" t="s">
        <v>481</v>
      </c>
      <c r="AW5" s="191" t="s">
        <v>115</v>
      </c>
      <c r="AX5" s="191"/>
      <c r="AY5" s="191"/>
      <c r="AZ5" s="192"/>
      <c r="BA5" s="1"/>
    </row>
    <row r="6" spans="1:55" ht="24" thickTop="1" thickBot="1">
      <c r="A6" s="969" t="s">
        <v>190</v>
      </c>
      <c r="B6" s="903" t="s">
        <v>450</v>
      </c>
      <c r="C6" s="1033"/>
      <c r="D6" s="76" t="s">
        <v>119</v>
      </c>
      <c r="E6" s="77">
        <v>1190</v>
      </c>
      <c r="F6" s="200">
        <f t="shared" ref="F6:F13" si="0">E6*AY6</f>
        <v>0</v>
      </c>
      <c r="G6" s="76">
        <v>693</v>
      </c>
      <c r="H6" s="199">
        <f t="shared" ref="H6:H13" si="1">G6*AY6</f>
        <v>0</v>
      </c>
      <c r="I6" s="76">
        <v>0</v>
      </c>
      <c r="J6" s="199">
        <f>I6*AY6</f>
        <v>0</v>
      </c>
      <c r="K6" s="76">
        <v>265</v>
      </c>
      <c r="L6" s="199">
        <f>K6*AY6</f>
        <v>0</v>
      </c>
      <c r="M6" s="76">
        <v>0</v>
      </c>
      <c r="N6" s="199">
        <f>M6*AY6</f>
        <v>0</v>
      </c>
      <c r="O6" s="76">
        <v>460</v>
      </c>
      <c r="P6" s="199">
        <f>O6*AY6</f>
        <v>0</v>
      </c>
      <c r="Q6" s="76">
        <v>126</v>
      </c>
      <c r="R6" s="199">
        <f>Q6*AY6</f>
        <v>0</v>
      </c>
      <c r="S6" s="76">
        <v>1175</v>
      </c>
      <c r="T6" s="199">
        <f>S6*AY6</f>
        <v>0</v>
      </c>
      <c r="U6" s="425"/>
      <c r="V6" s="77">
        <v>67</v>
      </c>
      <c r="W6" s="200">
        <f t="shared" ref="W6:W13" si="2">V6*AY6</f>
        <v>0</v>
      </c>
      <c r="X6" s="76">
        <v>132</v>
      </c>
      <c r="Y6" s="199">
        <f t="shared" ref="Y6:Y13" si="3">X6*AY6</f>
        <v>0</v>
      </c>
      <c r="Z6" s="76">
        <v>218</v>
      </c>
      <c r="AA6" s="199">
        <f t="shared" ref="AA6:AA27" si="4">Z6*AY6</f>
        <v>0</v>
      </c>
      <c r="AB6" s="76">
        <v>180</v>
      </c>
      <c r="AC6" s="199">
        <f t="shared" ref="AC6:AC13" si="5">AB6*AY6</f>
        <v>0</v>
      </c>
      <c r="AD6" s="76">
        <v>0</v>
      </c>
      <c r="AE6" s="199">
        <f t="shared" ref="AE6:AE13" si="6">AD6*AY6</f>
        <v>0</v>
      </c>
      <c r="AF6" s="76">
        <v>0</v>
      </c>
      <c r="AG6" s="199">
        <f t="shared" ref="AG6:AG13" si="7">AF6*AY6</f>
        <v>0</v>
      </c>
      <c r="AH6" s="76">
        <v>800</v>
      </c>
      <c r="AI6" s="199">
        <f t="shared" ref="AI6:AI13" si="8">AH6*AY6</f>
        <v>0</v>
      </c>
      <c r="AJ6" s="76">
        <v>50</v>
      </c>
      <c r="AK6" s="199">
        <f t="shared" ref="AK6:AK13" si="9">AJ6*AY6</f>
        <v>0</v>
      </c>
      <c r="AL6" s="76">
        <v>0</v>
      </c>
      <c r="AM6" s="199">
        <f t="shared" ref="AM6:AM13" si="10">AL6*AY6</f>
        <v>0</v>
      </c>
      <c r="AN6" s="76">
        <v>0</v>
      </c>
      <c r="AO6" s="199">
        <f t="shared" ref="AO6:AO13" si="11">AN6*AY6</f>
        <v>0</v>
      </c>
      <c r="AP6" s="76">
        <v>153</v>
      </c>
      <c r="AQ6" s="199">
        <f t="shared" ref="AQ6:AQ13" si="12">AP6*AY6</f>
        <v>0</v>
      </c>
      <c r="AR6" s="76">
        <v>0</v>
      </c>
      <c r="AS6" s="199">
        <f t="shared" ref="AS6:AS13" si="13">AR6*AY6</f>
        <v>0</v>
      </c>
      <c r="AT6" s="76">
        <v>460</v>
      </c>
      <c r="AU6" s="199">
        <f t="shared" ref="AU6:AU13" si="14">AT6*AY6</f>
        <v>0</v>
      </c>
      <c r="AV6" s="76">
        <v>87</v>
      </c>
      <c r="AW6" s="199">
        <f t="shared" ref="AW6:AW13" si="15">AV6*AY6</f>
        <v>0</v>
      </c>
      <c r="AX6" s="117">
        <f>E6+G6+I6+K6+M6+O6+Q6+S6+V6+X6+Z6+AB6+AD6+AF6+AH6+AJ6+AL6+AN6+AP6+AR6+AT6+AV6</f>
        <v>6056</v>
      </c>
      <c r="AY6" s="275">
        <v>0</v>
      </c>
      <c r="AZ6" s="118">
        <f t="shared" ref="AZ6:AZ12" si="16">AX6*AY6</f>
        <v>0</v>
      </c>
      <c r="BA6" s="157" t="s">
        <v>745</v>
      </c>
      <c r="BB6" s="288" t="s">
        <v>460</v>
      </c>
      <c r="BC6" s="89"/>
    </row>
    <row r="7" spans="1:55" ht="24" thickTop="1" thickBot="1">
      <c r="A7" s="970"/>
      <c r="B7" s="899" t="s">
        <v>222</v>
      </c>
      <c r="C7" s="1034"/>
      <c r="D7" s="71" t="s">
        <v>121</v>
      </c>
      <c r="E7" s="72">
        <v>3600</v>
      </c>
      <c r="F7" s="215">
        <f t="shared" si="0"/>
        <v>2628</v>
      </c>
      <c r="G7" s="71">
        <v>2580</v>
      </c>
      <c r="H7" s="216">
        <f t="shared" si="1"/>
        <v>1883.3999999999999</v>
      </c>
      <c r="I7" s="71">
        <v>0</v>
      </c>
      <c r="J7" s="216">
        <f t="shared" ref="J7:J27" si="17">I7*AY7</f>
        <v>0</v>
      </c>
      <c r="K7" s="71">
        <v>1260</v>
      </c>
      <c r="L7" s="216">
        <f t="shared" ref="L7:L27" si="18">K7*AY7</f>
        <v>919.8</v>
      </c>
      <c r="M7" s="71">
        <v>0</v>
      </c>
      <c r="N7" s="216">
        <f t="shared" ref="N7:N27" si="19">M7*AY7</f>
        <v>0</v>
      </c>
      <c r="O7" s="71">
        <v>1350</v>
      </c>
      <c r="P7" s="216">
        <f t="shared" ref="P7:P27" si="20">O7*AY7</f>
        <v>985.5</v>
      </c>
      <c r="Q7" s="71">
        <v>0</v>
      </c>
      <c r="R7" s="216">
        <f t="shared" ref="R7:R27" si="21">Q7*AY7</f>
        <v>0</v>
      </c>
      <c r="S7" s="71">
        <v>3750</v>
      </c>
      <c r="T7" s="216">
        <f t="shared" ref="T7:T27" si="22">S7*AY7</f>
        <v>2737.5</v>
      </c>
      <c r="U7" s="426"/>
      <c r="V7" s="72">
        <v>0</v>
      </c>
      <c r="W7" s="215">
        <f t="shared" si="2"/>
        <v>0</v>
      </c>
      <c r="X7" s="71">
        <v>336</v>
      </c>
      <c r="Y7" s="216">
        <f t="shared" si="3"/>
        <v>245.28</v>
      </c>
      <c r="Z7" s="71">
        <v>375</v>
      </c>
      <c r="AA7" s="216">
        <f t="shared" si="4"/>
        <v>273.75</v>
      </c>
      <c r="AB7" s="71">
        <v>0</v>
      </c>
      <c r="AC7" s="216">
        <f t="shared" si="5"/>
        <v>0</v>
      </c>
      <c r="AD7" s="71">
        <v>480</v>
      </c>
      <c r="AE7" s="216">
        <f t="shared" si="6"/>
        <v>350.4</v>
      </c>
      <c r="AF7" s="71">
        <v>0</v>
      </c>
      <c r="AG7" s="216">
        <f t="shared" si="7"/>
        <v>0</v>
      </c>
      <c r="AH7" s="71">
        <v>840</v>
      </c>
      <c r="AI7" s="216">
        <f t="shared" si="8"/>
        <v>613.19999999999993</v>
      </c>
      <c r="AJ7" s="71">
        <v>960</v>
      </c>
      <c r="AK7" s="216">
        <f t="shared" si="9"/>
        <v>700.8</v>
      </c>
      <c r="AL7" s="71">
        <v>60</v>
      </c>
      <c r="AM7" s="216">
        <f t="shared" si="10"/>
        <v>43.8</v>
      </c>
      <c r="AN7" s="71">
        <v>60</v>
      </c>
      <c r="AO7" s="216">
        <f t="shared" si="11"/>
        <v>43.8</v>
      </c>
      <c r="AP7" s="71">
        <v>600</v>
      </c>
      <c r="AQ7" s="216">
        <f t="shared" si="12"/>
        <v>438</v>
      </c>
      <c r="AR7" s="372">
        <v>0</v>
      </c>
      <c r="AS7" s="216">
        <f t="shared" si="13"/>
        <v>0</v>
      </c>
      <c r="AT7" s="71">
        <v>630</v>
      </c>
      <c r="AU7" s="216">
        <f t="shared" si="14"/>
        <v>459.9</v>
      </c>
      <c r="AV7" s="71">
        <v>60</v>
      </c>
      <c r="AW7" s="216">
        <f t="shared" si="15"/>
        <v>43.8</v>
      </c>
      <c r="AX7" s="117">
        <f t="shared" ref="AX7:AX70" si="23">E7+G7+I7+K7+M7+O7+Q7+S7+V7+X7+Z7+AB7+AD7+AF7+AH7+AJ7+AL7+AN7+AP7+AR7+AT7+AV7</f>
        <v>16941</v>
      </c>
      <c r="AY7" s="88">
        <v>0.73</v>
      </c>
      <c r="AZ7" s="119">
        <f t="shared" si="16"/>
        <v>12366.93</v>
      </c>
      <c r="BA7" s="98" t="s">
        <v>22</v>
      </c>
      <c r="BB7" s="99" t="s">
        <v>363</v>
      </c>
      <c r="BC7" s="89"/>
    </row>
    <row r="8" spans="1:55" ht="24" customHeight="1" thickTop="1" thickBot="1">
      <c r="A8" s="970"/>
      <c r="B8" s="899" t="s">
        <v>225</v>
      </c>
      <c r="C8" s="1034"/>
      <c r="D8" s="71" t="s">
        <v>121</v>
      </c>
      <c r="E8" s="72">
        <v>1500</v>
      </c>
      <c r="F8" s="215">
        <f t="shared" si="0"/>
        <v>450</v>
      </c>
      <c r="G8" s="71">
        <v>1680</v>
      </c>
      <c r="H8" s="216">
        <f t="shared" si="1"/>
        <v>504</v>
      </c>
      <c r="I8" s="71">
        <v>0</v>
      </c>
      <c r="J8" s="216">
        <f t="shared" si="17"/>
        <v>0</v>
      </c>
      <c r="K8" s="71">
        <v>630</v>
      </c>
      <c r="L8" s="216">
        <f t="shared" si="18"/>
        <v>189</v>
      </c>
      <c r="M8" s="71">
        <v>0</v>
      </c>
      <c r="N8" s="216">
        <f t="shared" si="19"/>
        <v>0</v>
      </c>
      <c r="O8" s="71">
        <v>0</v>
      </c>
      <c r="P8" s="216">
        <f t="shared" si="20"/>
        <v>0</v>
      </c>
      <c r="Q8" s="71">
        <v>0</v>
      </c>
      <c r="R8" s="216">
        <f t="shared" si="21"/>
        <v>0</v>
      </c>
      <c r="S8" s="71">
        <v>0</v>
      </c>
      <c r="T8" s="216">
        <f t="shared" si="22"/>
        <v>0</v>
      </c>
      <c r="U8" s="426"/>
      <c r="V8" s="72">
        <v>550</v>
      </c>
      <c r="W8" s="215">
        <f t="shared" si="2"/>
        <v>165</v>
      </c>
      <c r="X8" s="71">
        <v>800</v>
      </c>
      <c r="Y8" s="216">
        <f t="shared" si="3"/>
        <v>240</v>
      </c>
      <c r="Z8" s="71">
        <v>1060</v>
      </c>
      <c r="AA8" s="216">
        <f t="shared" si="4"/>
        <v>318</v>
      </c>
      <c r="AB8" s="71">
        <v>0</v>
      </c>
      <c r="AC8" s="216">
        <f t="shared" si="5"/>
        <v>0</v>
      </c>
      <c r="AD8" s="71">
        <v>800</v>
      </c>
      <c r="AE8" s="216">
        <f t="shared" si="6"/>
        <v>240</v>
      </c>
      <c r="AF8" s="71">
        <v>0</v>
      </c>
      <c r="AG8" s="216">
        <f t="shared" si="7"/>
        <v>0</v>
      </c>
      <c r="AH8" s="71">
        <v>820</v>
      </c>
      <c r="AI8" s="216">
        <f t="shared" si="8"/>
        <v>246</v>
      </c>
      <c r="AJ8" s="71">
        <v>1700</v>
      </c>
      <c r="AK8" s="216">
        <f t="shared" si="9"/>
        <v>510</v>
      </c>
      <c r="AL8" s="71">
        <v>240</v>
      </c>
      <c r="AM8" s="216">
        <f t="shared" si="10"/>
        <v>72</v>
      </c>
      <c r="AN8" s="71">
        <v>240</v>
      </c>
      <c r="AO8" s="216">
        <f t="shared" si="11"/>
        <v>72</v>
      </c>
      <c r="AP8" s="71">
        <v>1820</v>
      </c>
      <c r="AQ8" s="216">
        <f t="shared" si="12"/>
        <v>546</v>
      </c>
      <c r="AR8" s="71">
        <v>0</v>
      </c>
      <c r="AS8" s="216">
        <f t="shared" si="13"/>
        <v>0</v>
      </c>
      <c r="AT8" s="71">
        <v>600</v>
      </c>
      <c r="AU8" s="216">
        <f t="shared" si="14"/>
        <v>180</v>
      </c>
      <c r="AV8" s="71">
        <v>500</v>
      </c>
      <c r="AW8" s="216">
        <f t="shared" si="15"/>
        <v>150</v>
      </c>
      <c r="AX8" s="117">
        <f t="shared" si="23"/>
        <v>12940</v>
      </c>
      <c r="AY8" s="88">
        <v>0.3</v>
      </c>
      <c r="AZ8" s="119">
        <f t="shared" si="16"/>
        <v>3882</v>
      </c>
      <c r="BA8" s="98" t="s">
        <v>22</v>
      </c>
      <c r="BB8" s="99" t="s">
        <v>364</v>
      </c>
      <c r="BC8" s="89"/>
    </row>
    <row r="9" spans="1:55" ht="25.5" customHeight="1" thickTop="1" thickBot="1">
      <c r="A9" s="970"/>
      <c r="B9" s="901" t="s">
        <v>223</v>
      </c>
      <c r="C9" s="902"/>
      <c r="D9" s="71" t="s">
        <v>224</v>
      </c>
      <c r="E9" s="72">
        <v>1</v>
      </c>
      <c r="F9" s="215">
        <f t="shared" si="0"/>
        <v>24.31</v>
      </c>
      <c r="G9" s="71">
        <v>0</v>
      </c>
      <c r="H9" s="216">
        <f t="shared" si="1"/>
        <v>0</v>
      </c>
      <c r="I9" s="71">
        <v>0</v>
      </c>
      <c r="J9" s="216">
        <f t="shared" si="17"/>
        <v>0</v>
      </c>
      <c r="K9" s="71">
        <v>0</v>
      </c>
      <c r="L9" s="216">
        <f t="shared" si="18"/>
        <v>0</v>
      </c>
      <c r="M9" s="71">
        <v>0</v>
      </c>
      <c r="N9" s="216">
        <f t="shared" si="19"/>
        <v>0</v>
      </c>
      <c r="O9" s="71">
        <v>1</v>
      </c>
      <c r="P9" s="216">
        <f t="shared" si="20"/>
        <v>24.31</v>
      </c>
      <c r="Q9" s="71">
        <v>0</v>
      </c>
      <c r="R9" s="216">
        <f t="shared" si="21"/>
        <v>0</v>
      </c>
      <c r="S9" s="71">
        <v>1</v>
      </c>
      <c r="T9" s="216">
        <f t="shared" si="22"/>
        <v>24.31</v>
      </c>
      <c r="U9" s="426"/>
      <c r="V9" s="72">
        <v>0</v>
      </c>
      <c r="W9" s="215">
        <f t="shared" si="2"/>
        <v>0</v>
      </c>
      <c r="X9" s="71">
        <v>0</v>
      </c>
      <c r="Y9" s="216">
        <f t="shared" si="3"/>
        <v>0</v>
      </c>
      <c r="Z9" s="71">
        <v>1</v>
      </c>
      <c r="AA9" s="216">
        <f t="shared" si="4"/>
        <v>24.31</v>
      </c>
      <c r="AB9" s="71">
        <v>0</v>
      </c>
      <c r="AC9" s="216">
        <f t="shared" si="5"/>
        <v>0</v>
      </c>
      <c r="AD9" s="71">
        <v>0</v>
      </c>
      <c r="AE9" s="216">
        <f t="shared" si="6"/>
        <v>0</v>
      </c>
      <c r="AF9" s="71">
        <v>0</v>
      </c>
      <c r="AG9" s="216">
        <f t="shared" si="7"/>
        <v>0</v>
      </c>
      <c r="AH9" s="71">
        <v>0</v>
      </c>
      <c r="AI9" s="216">
        <f t="shared" si="8"/>
        <v>0</v>
      </c>
      <c r="AJ9" s="71">
        <v>0</v>
      </c>
      <c r="AK9" s="216">
        <f t="shared" si="9"/>
        <v>0</v>
      </c>
      <c r="AL9" s="71">
        <v>1</v>
      </c>
      <c r="AM9" s="216">
        <f t="shared" si="10"/>
        <v>24.31</v>
      </c>
      <c r="AN9" s="71">
        <v>1</v>
      </c>
      <c r="AO9" s="216">
        <f t="shared" si="11"/>
        <v>24.31</v>
      </c>
      <c r="AP9" s="71">
        <v>1</v>
      </c>
      <c r="AQ9" s="216">
        <f t="shared" si="12"/>
        <v>24.31</v>
      </c>
      <c r="AR9" s="71">
        <v>0</v>
      </c>
      <c r="AS9" s="216">
        <f t="shared" si="13"/>
        <v>0</v>
      </c>
      <c r="AT9" s="71">
        <v>0</v>
      </c>
      <c r="AU9" s="216">
        <f t="shared" si="14"/>
        <v>0</v>
      </c>
      <c r="AV9" s="71">
        <v>0</v>
      </c>
      <c r="AW9" s="216">
        <f t="shared" si="15"/>
        <v>0</v>
      </c>
      <c r="AX9" s="117">
        <f t="shared" si="23"/>
        <v>7</v>
      </c>
      <c r="AY9" s="88">
        <v>24.31</v>
      </c>
      <c r="AZ9" s="119">
        <f t="shared" si="16"/>
        <v>170.17</v>
      </c>
      <c r="BA9" s="98" t="s">
        <v>22</v>
      </c>
      <c r="BB9" s="99" t="s">
        <v>365</v>
      </c>
      <c r="BC9" s="89"/>
    </row>
    <row r="10" spans="1:55" ht="23.25" customHeight="1" thickTop="1" thickBot="1">
      <c r="A10" s="970"/>
      <c r="B10" s="901" t="s">
        <v>226</v>
      </c>
      <c r="C10" s="902"/>
      <c r="D10" s="71" t="s">
        <v>121</v>
      </c>
      <c r="E10" s="72">
        <v>33000</v>
      </c>
      <c r="F10" s="215">
        <f t="shared" si="0"/>
        <v>8580</v>
      </c>
      <c r="G10" s="71">
        <v>10800</v>
      </c>
      <c r="H10" s="216">
        <f t="shared" si="1"/>
        <v>2808</v>
      </c>
      <c r="I10" s="71">
        <v>0</v>
      </c>
      <c r="J10" s="216">
        <f t="shared" si="17"/>
        <v>0</v>
      </c>
      <c r="K10" s="71">
        <v>4200</v>
      </c>
      <c r="L10" s="216">
        <f t="shared" si="18"/>
        <v>1092</v>
      </c>
      <c r="M10" s="71">
        <v>0</v>
      </c>
      <c r="N10" s="216">
        <f t="shared" si="19"/>
        <v>0</v>
      </c>
      <c r="O10" s="71">
        <v>9860</v>
      </c>
      <c r="P10" s="216">
        <f t="shared" si="20"/>
        <v>2563.6</v>
      </c>
      <c r="Q10" s="71">
        <v>5160</v>
      </c>
      <c r="R10" s="216">
        <f t="shared" si="21"/>
        <v>1341.6000000000001</v>
      </c>
      <c r="S10" s="71">
        <v>28350</v>
      </c>
      <c r="T10" s="216">
        <f t="shared" si="22"/>
        <v>7371</v>
      </c>
      <c r="U10" s="426"/>
      <c r="V10" s="72">
        <v>3000</v>
      </c>
      <c r="W10" s="215">
        <f t="shared" si="2"/>
        <v>780</v>
      </c>
      <c r="X10" s="71">
        <v>6000</v>
      </c>
      <c r="Y10" s="216">
        <f t="shared" si="3"/>
        <v>1560</v>
      </c>
      <c r="Z10" s="71">
        <v>8400</v>
      </c>
      <c r="AA10" s="216">
        <f t="shared" si="4"/>
        <v>2184</v>
      </c>
      <c r="AB10" s="71">
        <v>1050</v>
      </c>
      <c r="AC10" s="216">
        <f t="shared" si="5"/>
        <v>273</v>
      </c>
      <c r="AD10" s="71">
        <v>8000</v>
      </c>
      <c r="AE10" s="216">
        <f t="shared" si="6"/>
        <v>2080</v>
      </c>
      <c r="AF10" s="71">
        <v>1260</v>
      </c>
      <c r="AG10" s="216">
        <f t="shared" si="7"/>
        <v>327.60000000000002</v>
      </c>
      <c r="AH10" s="71">
        <v>9200</v>
      </c>
      <c r="AI10" s="216">
        <f t="shared" si="8"/>
        <v>2392</v>
      </c>
      <c r="AJ10" s="71">
        <v>17400</v>
      </c>
      <c r="AK10" s="216">
        <f t="shared" si="9"/>
        <v>4524</v>
      </c>
      <c r="AL10" s="71">
        <v>3600</v>
      </c>
      <c r="AM10" s="216">
        <f t="shared" si="10"/>
        <v>936</v>
      </c>
      <c r="AN10" s="71">
        <v>3600</v>
      </c>
      <c r="AO10" s="216">
        <f t="shared" si="11"/>
        <v>936</v>
      </c>
      <c r="AP10" s="71">
        <v>12800</v>
      </c>
      <c r="AQ10" s="216">
        <f t="shared" si="12"/>
        <v>3328</v>
      </c>
      <c r="AR10" s="71">
        <v>0</v>
      </c>
      <c r="AS10" s="216">
        <f t="shared" si="13"/>
        <v>0</v>
      </c>
      <c r="AT10" s="71">
        <v>9400</v>
      </c>
      <c r="AU10" s="216">
        <f t="shared" si="14"/>
        <v>2444</v>
      </c>
      <c r="AV10" s="71">
        <v>5200</v>
      </c>
      <c r="AW10" s="216">
        <f t="shared" si="15"/>
        <v>1352</v>
      </c>
      <c r="AX10" s="117">
        <f t="shared" si="23"/>
        <v>180280</v>
      </c>
      <c r="AY10" s="88">
        <f>'Memorial Custo'!E4</f>
        <v>0.26</v>
      </c>
      <c r="AZ10" s="119">
        <f t="shared" si="16"/>
        <v>46872.800000000003</v>
      </c>
      <c r="BA10" s="103" t="s">
        <v>377</v>
      </c>
      <c r="BB10" s="104" t="s">
        <v>378</v>
      </c>
      <c r="BC10" s="89"/>
    </row>
    <row r="11" spans="1:55" ht="24" customHeight="1" thickTop="1" thickBot="1">
      <c r="A11" s="970"/>
      <c r="B11" s="899" t="s">
        <v>229</v>
      </c>
      <c r="C11" s="973"/>
      <c r="D11" s="71" t="s">
        <v>120</v>
      </c>
      <c r="E11" s="72">
        <v>0</v>
      </c>
      <c r="F11" s="215">
        <f t="shared" si="0"/>
        <v>0</v>
      </c>
      <c r="G11" s="71">
        <v>0</v>
      </c>
      <c r="H11" s="216">
        <f t="shared" si="1"/>
        <v>0</v>
      </c>
      <c r="I11" s="71">
        <v>702</v>
      </c>
      <c r="J11" s="216">
        <f t="shared" si="17"/>
        <v>1846.26</v>
      </c>
      <c r="K11" s="71">
        <v>0</v>
      </c>
      <c r="L11" s="216">
        <f t="shared" si="18"/>
        <v>0</v>
      </c>
      <c r="M11" s="71">
        <v>2100</v>
      </c>
      <c r="N11" s="216">
        <f t="shared" si="19"/>
        <v>5523</v>
      </c>
      <c r="O11" s="71">
        <v>0</v>
      </c>
      <c r="P11" s="216">
        <f t="shared" si="20"/>
        <v>0</v>
      </c>
      <c r="Q11" s="71">
        <v>0</v>
      </c>
      <c r="R11" s="216">
        <f t="shared" si="21"/>
        <v>0</v>
      </c>
      <c r="S11" s="71">
        <v>0</v>
      </c>
      <c r="T11" s="216">
        <f t="shared" si="22"/>
        <v>0</v>
      </c>
      <c r="U11" s="426"/>
      <c r="V11" s="72">
        <v>0</v>
      </c>
      <c r="W11" s="215">
        <f t="shared" si="2"/>
        <v>0</v>
      </c>
      <c r="X11" s="71">
        <v>0</v>
      </c>
      <c r="Y11" s="216">
        <f t="shared" si="3"/>
        <v>0</v>
      </c>
      <c r="Z11" s="71">
        <v>0</v>
      </c>
      <c r="AA11" s="216">
        <f t="shared" si="4"/>
        <v>0</v>
      </c>
      <c r="AB11" s="71">
        <v>0</v>
      </c>
      <c r="AC11" s="216">
        <f t="shared" si="5"/>
        <v>0</v>
      </c>
      <c r="AD11" s="71">
        <v>330</v>
      </c>
      <c r="AE11" s="216">
        <f t="shared" si="6"/>
        <v>867.9</v>
      </c>
      <c r="AF11" s="71">
        <v>0</v>
      </c>
      <c r="AG11" s="216">
        <f t="shared" si="7"/>
        <v>0</v>
      </c>
      <c r="AH11" s="71">
        <v>340</v>
      </c>
      <c r="AI11" s="216">
        <f t="shared" si="8"/>
        <v>894.19999999999993</v>
      </c>
      <c r="AJ11" s="71">
        <v>890</v>
      </c>
      <c r="AK11" s="216">
        <f t="shared" si="9"/>
        <v>2340.6999999999998</v>
      </c>
      <c r="AL11" s="71">
        <v>120</v>
      </c>
      <c r="AM11" s="216">
        <f t="shared" si="10"/>
        <v>315.59999999999997</v>
      </c>
      <c r="AN11" s="71">
        <v>120</v>
      </c>
      <c r="AO11" s="216">
        <f t="shared" si="11"/>
        <v>315.59999999999997</v>
      </c>
      <c r="AP11" s="71">
        <v>980</v>
      </c>
      <c r="AQ11" s="216">
        <f t="shared" si="12"/>
        <v>2577.4</v>
      </c>
      <c r="AR11" s="71">
        <v>430</v>
      </c>
      <c r="AS11" s="216">
        <f t="shared" si="13"/>
        <v>1130.8999999999999</v>
      </c>
      <c r="AT11" s="71">
        <v>500</v>
      </c>
      <c r="AU11" s="216">
        <f t="shared" si="14"/>
        <v>1315</v>
      </c>
      <c r="AV11" s="71">
        <v>400</v>
      </c>
      <c r="AW11" s="216">
        <f t="shared" si="15"/>
        <v>1052</v>
      </c>
      <c r="AX11" s="117">
        <f t="shared" si="23"/>
        <v>6912</v>
      </c>
      <c r="AY11" s="88">
        <f>'Memorial Custo'!E7</f>
        <v>2.63</v>
      </c>
      <c r="AZ11" s="119">
        <f t="shared" si="16"/>
        <v>18178.559999999998</v>
      </c>
      <c r="BA11" s="103" t="s">
        <v>461</v>
      </c>
      <c r="BB11" s="104" t="s">
        <v>378</v>
      </c>
      <c r="BC11" s="89"/>
    </row>
    <row r="12" spans="1:55" ht="24" thickTop="1" thickBot="1">
      <c r="A12" s="970"/>
      <c r="B12" s="901" t="s">
        <v>227</v>
      </c>
      <c r="C12" s="902"/>
      <c r="D12" s="71" t="s">
        <v>120</v>
      </c>
      <c r="E12" s="72">
        <v>150</v>
      </c>
      <c r="F12" s="215">
        <f t="shared" si="0"/>
        <v>349.5</v>
      </c>
      <c r="G12" s="71">
        <v>168</v>
      </c>
      <c r="H12" s="216">
        <f t="shared" si="1"/>
        <v>391.44</v>
      </c>
      <c r="I12" s="71">
        <v>0</v>
      </c>
      <c r="J12" s="216">
        <f t="shared" si="17"/>
        <v>0</v>
      </c>
      <c r="K12" s="71">
        <v>63</v>
      </c>
      <c r="L12" s="216">
        <f t="shared" si="18"/>
        <v>146.79</v>
      </c>
      <c r="M12" s="71">
        <v>0</v>
      </c>
      <c r="N12" s="216">
        <f t="shared" si="19"/>
        <v>0</v>
      </c>
      <c r="O12" s="71">
        <v>135</v>
      </c>
      <c r="P12" s="216">
        <f t="shared" si="20"/>
        <v>314.55</v>
      </c>
      <c r="Q12" s="71">
        <v>0</v>
      </c>
      <c r="R12" s="216">
        <f t="shared" si="21"/>
        <v>0</v>
      </c>
      <c r="S12" s="71">
        <v>375</v>
      </c>
      <c r="T12" s="216">
        <f t="shared" si="22"/>
        <v>873.75</v>
      </c>
      <c r="U12" s="426"/>
      <c r="V12" s="72">
        <v>55</v>
      </c>
      <c r="W12" s="215">
        <f t="shared" si="2"/>
        <v>128.15</v>
      </c>
      <c r="X12" s="71">
        <v>80</v>
      </c>
      <c r="Y12" s="216">
        <f t="shared" si="3"/>
        <v>186.4</v>
      </c>
      <c r="Z12" s="71">
        <v>106</v>
      </c>
      <c r="AA12" s="216">
        <f t="shared" si="4"/>
        <v>246.98000000000002</v>
      </c>
      <c r="AB12" s="71">
        <v>105</v>
      </c>
      <c r="AC12" s="216">
        <f t="shared" si="5"/>
        <v>244.65</v>
      </c>
      <c r="AD12" s="71">
        <v>80</v>
      </c>
      <c r="AE12" s="216">
        <f t="shared" si="6"/>
        <v>186.4</v>
      </c>
      <c r="AF12" s="71">
        <v>0</v>
      </c>
      <c r="AG12" s="216">
        <f t="shared" si="7"/>
        <v>0</v>
      </c>
      <c r="AH12" s="71">
        <v>82</v>
      </c>
      <c r="AI12" s="216">
        <f t="shared" si="8"/>
        <v>191.06</v>
      </c>
      <c r="AJ12" s="71">
        <v>170</v>
      </c>
      <c r="AK12" s="216">
        <f t="shared" si="9"/>
        <v>396.1</v>
      </c>
      <c r="AL12" s="71">
        <v>24</v>
      </c>
      <c r="AM12" s="216">
        <f t="shared" si="10"/>
        <v>55.92</v>
      </c>
      <c r="AN12" s="71">
        <v>24</v>
      </c>
      <c r="AO12" s="216">
        <f t="shared" si="11"/>
        <v>55.92</v>
      </c>
      <c r="AP12" s="71">
        <v>182</v>
      </c>
      <c r="AQ12" s="216">
        <f t="shared" si="12"/>
        <v>424.06</v>
      </c>
      <c r="AR12" s="71">
        <v>0</v>
      </c>
      <c r="AS12" s="216">
        <f t="shared" si="13"/>
        <v>0</v>
      </c>
      <c r="AT12" s="71">
        <v>60</v>
      </c>
      <c r="AU12" s="216">
        <f t="shared" si="14"/>
        <v>139.80000000000001</v>
      </c>
      <c r="AV12" s="71">
        <v>50</v>
      </c>
      <c r="AW12" s="216">
        <f t="shared" si="15"/>
        <v>116.5</v>
      </c>
      <c r="AX12" s="117">
        <f t="shared" si="23"/>
        <v>1909</v>
      </c>
      <c r="AY12" s="88">
        <v>2.33</v>
      </c>
      <c r="AZ12" s="119">
        <f t="shared" si="16"/>
        <v>4447.97</v>
      </c>
      <c r="BA12" s="98" t="s">
        <v>22</v>
      </c>
      <c r="BB12" s="99" t="s">
        <v>367</v>
      </c>
      <c r="BC12" s="89"/>
    </row>
    <row r="13" spans="1:55" ht="24" thickTop="1" thickBot="1">
      <c r="A13" s="970"/>
      <c r="B13" s="901" t="s">
        <v>230</v>
      </c>
      <c r="C13" s="902"/>
      <c r="D13" s="71" t="s">
        <v>232</v>
      </c>
      <c r="E13" s="72">
        <v>0</v>
      </c>
      <c r="F13" s="215">
        <f t="shared" si="0"/>
        <v>0</v>
      </c>
      <c r="G13" s="71">
        <v>0</v>
      </c>
      <c r="H13" s="216">
        <f t="shared" si="1"/>
        <v>0</v>
      </c>
      <c r="I13" s="71">
        <v>0</v>
      </c>
      <c r="J13" s="216">
        <f t="shared" si="17"/>
        <v>0</v>
      </c>
      <c r="K13" s="71">
        <v>0</v>
      </c>
      <c r="L13" s="216">
        <f t="shared" si="18"/>
        <v>0</v>
      </c>
      <c r="M13" s="71">
        <v>0</v>
      </c>
      <c r="N13" s="216">
        <f t="shared" si="19"/>
        <v>0</v>
      </c>
      <c r="O13" s="71">
        <v>0</v>
      </c>
      <c r="P13" s="216">
        <f t="shared" si="20"/>
        <v>0</v>
      </c>
      <c r="Q13" s="71">
        <v>0</v>
      </c>
      <c r="R13" s="216">
        <f t="shared" si="21"/>
        <v>0</v>
      </c>
      <c r="S13" s="71">
        <v>0</v>
      </c>
      <c r="T13" s="216">
        <f t="shared" si="22"/>
        <v>0</v>
      </c>
      <c r="U13" s="426"/>
      <c r="V13" s="72">
        <v>0</v>
      </c>
      <c r="W13" s="215">
        <f t="shared" si="2"/>
        <v>0</v>
      </c>
      <c r="X13" s="71">
        <v>0</v>
      </c>
      <c r="Y13" s="216">
        <f t="shared" si="3"/>
        <v>0</v>
      </c>
      <c r="Z13" s="71">
        <v>0</v>
      </c>
      <c r="AA13" s="216">
        <f t="shared" si="4"/>
        <v>0</v>
      </c>
      <c r="AB13" s="71">
        <v>0</v>
      </c>
      <c r="AC13" s="216">
        <f t="shared" si="5"/>
        <v>0</v>
      </c>
      <c r="AD13" s="71">
        <v>0</v>
      </c>
      <c r="AE13" s="216">
        <f t="shared" si="6"/>
        <v>0</v>
      </c>
      <c r="AF13" s="71">
        <v>0</v>
      </c>
      <c r="AG13" s="216">
        <f t="shared" si="7"/>
        <v>0</v>
      </c>
      <c r="AH13" s="71">
        <v>0</v>
      </c>
      <c r="AI13" s="216">
        <f t="shared" si="8"/>
        <v>0</v>
      </c>
      <c r="AJ13" s="71">
        <v>0</v>
      </c>
      <c r="AK13" s="216">
        <f t="shared" si="9"/>
        <v>0</v>
      </c>
      <c r="AL13" s="71">
        <v>0</v>
      </c>
      <c r="AM13" s="216">
        <f t="shared" si="10"/>
        <v>0</v>
      </c>
      <c r="AN13" s="71">
        <v>0</v>
      </c>
      <c r="AO13" s="216">
        <f t="shared" si="11"/>
        <v>0</v>
      </c>
      <c r="AP13" s="71">
        <v>0</v>
      </c>
      <c r="AQ13" s="216">
        <f t="shared" si="12"/>
        <v>0</v>
      </c>
      <c r="AR13" s="71">
        <v>0</v>
      </c>
      <c r="AS13" s="216">
        <f t="shared" si="13"/>
        <v>0</v>
      </c>
      <c r="AT13" s="71">
        <v>0</v>
      </c>
      <c r="AU13" s="216">
        <f t="shared" si="14"/>
        <v>0</v>
      </c>
      <c r="AV13" s="71">
        <v>0</v>
      </c>
      <c r="AW13" s="216">
        <f t="shared" si="15"/>
        <v>0</v>
      </c>
      <c r="AX13" s="117">
        <f t="shared" si="23"/>
        <v>0</v>
      </c>
      <c r="AY13" s="88">
        <v>3.99</v>
      </c>
      <c r="AZ13" s="119">
        <f>AY13*AX13</f>
        <v>0</v>
      </c>
      <c r="BA13" s="98" t="s">
        <v>567</v>
      </c>
      <c r="BB13" s="99" t="s">
        <v>369</v>
      </c>
      <c r="BC13" s="89"/>
    </row>
    <row r="14" spans="1:55" ht="35.25" thickTop="1" thickBot="1">
      <c r="A14" s="970"/>
      <c r="B14" s="70" t="s">
        <v>473</v>
      </c>
      <c r="C14" s="70">
        <v>1.5</v>
      </c>
      <c r="D14" s="71" t="s">
        <v>232</v>
      </c>
      <c r="E14" s="72">
        <v>0</v>
      </c>
      <c r="F14" s="215">
        <f t="shared" ref="F14:F20" si="24">E14*AY14*C14</f>
        <v>0</v>
      </c>
      <c r="G14" s="71">
        <v>0</v>
      </c>
      <c r="H14" s="216">
        <f>G14*AY14*C14</f>
        <v>0</v>
      </c>
      <c r="I14" s="71">
        <v>702</v>
      </c>
      <c r="J14" s="216">
        <f>I14*AY14*C14</f>
        <v>2474.5500000000002</v>
      </c>
      <c r="K14" s="71">
        <v>0</v>
      </c>
      <c r="L14" s="216">
        <f>K14*AY14*C14</f>
        <v>0</v>
      </c>
      <c r="M14" s="71">
        <v>2100</v>
      </c>
      <c r="N14" s="216">
        <f>M14*AY14*C14</f>
        <v>7402.5</v>
      </c>
      <c r="O14" s="71">
        <v>0</v>
      </c>
      <c r="P14" s="216">
        <f>O14*AY14*C14</f>
        <v>0</v>
      </c>
      <c r="Q14" s="71">
        <v>0</v>
      </c>
      <c r="R14" s="216">
        <f>Q14*AY14*C14</f>
        <v>0</v>
      </c>
      <c r="S14" s="71">
        <v>0</v>
      </c>
      <c r="T14" s="216">
        <f>S14*AY14*C14</f>
        <v>0</v>
      </c>
      <c r="U14" s="426"/>
      <c r="V14" s="72">
        <v>0</v>
      </c>
      <c r="W14" s="215">
        <f>V14*AY14*C14</f>
        <v>0</v>
      </c>
      <c r="X14" s="71">
        <v>0</v>
      </c>
      <c r="Y14" s="215">
        <f>X14*AY14*C14</f>
        <v>0</v>
      </c>
      <c r="Z14" s="71">
        <v>0</v>
      </c>
      <c r="AA14" s="216">
        <f>Z14*AY14*C14</f>
        <v>0</v>
      </c>
      <c r="AB14" s="71">
        <v>330</v>
      </c>
      <c r="AC14" s="216">
        <f>AB14*AY14*C14</f>
        <v>1163.25</v>
      </c>
      <c r="AD14" s="71">
        <v>0</v>
      </c>
      <c r="AE14" s="216">
        <f>AD14*AY14*C14</f>
        <v>0</v>
      </c>
      <c r="AF14" s="71">
        <v>0</v>
      </c>
      <c r="AG14" s="216">
        <f>AF14*AY14*C14</f>
        <v>0</v>
      </c>
      <c r="AH14" s="71">
        <v>0</v>
      </c>
      <c r="AI14" s="216">
        <f>AH14*AY14*C14</f>
        <v>0</v>
      </c>
      <c r="AJ14" s="71">
        <v>0</v>
      </c>
      <c r="AK14" s="216">
        <f>AJ14*AY14*C14</f>
        <v>0</v>
      </c>
      <c r="AL14" s="71">
        <v>0</v>
      </c>
      <c r="AM14" s="216">
        <f>AL14*AY14*C14</f>
        <v>0</v>
      </c>
      <c r="AN14" s="71">
        <v>0</v>
      </c>
      <c r="AO14" s="216">
        <f>AN14*AY14*C14</f>
        <v>0</v>
      </c>
      <c r="AP14" s="71">
        <v>0</v>
      </c>
      <c r="AQ14" s="216">
        <f>AP14*AY14*C14</f>
        <v>0</v>
      </c>
      <c r="AR14" s="71">
        <v>330</v>
      </c>
      <c r="AS14" s="216">
        <f>AR14*AY14*C14</f>
        <v>1163.25</v>
      </c>
      <c r="AT14" s="71">
        <v>0</v>
      </c>
      <c r="AU14" s="216">
        <f>AT14*AY14*C14</f>
        <v>0</v>
      </c>
      <c r="AV14" s="71">
        <v>0</v>
      </c>
      <c r="AW14" s="216">
        <f>AV14*AY14*C14</f>
        <v>0</v>
      </c>
      <c r="AX14" s="117">
        <f t="shared" si="23"/>
        <v>3462</v>
      </c>
      <c r="AY14" s="88">
        <v>2.35</v>
      </c>
      <c r="AZ14" s="119">
        <f>AY14*C14*AX14</f>
        <v>12203.550000000001</v>
      </c>
      <c r="BA14" s="98" t="s">
        <v>22</v>
      </c>
      <c r="BB14" s="99" t="s">
        <v>370</v>
      </c>
      <c r="BC14" s="89"/>
    </row>
    <row r="15" spans="1:55" ht="35.25" thickTop="1" thickBot="1">
      <c r="A15" s="970"/>
      <c r="B15" s="70" t="s">
        <v>474</v>
      </c>
      <c r="C15" s="70">
        <v>3</v>
      </c>
      <c r="D15" s="71" t="s">
        <v>232</v>
      </c>
      <c r="E15" s="72">
        <v>0</v>
      </c>
      <c r="F15" s="215">
        <f t="shared" si="24"/>
        <v>0</v>
      </c>
      <c r="G15" s="71">
        <v>0</v>
      </c>
      <c r="H15" s="216">
        <f>G15*AY15*C15</f>
        <v>0</v>
      </c>
      <c r="I15" s="71">
        <v>0</v>
      </c>
      <c r="J15" s="216">
        <f>I15*AY15*C15</f>
        <v>0</v>
      </c>
      <c r="K15" s="71">
        <v>0</v>
      </c>
      <c r="L15" s="216">
        <f>K15*AY15*C15</f>
        <v>0</v>
      </c>
      <c r="M15" s="71">
        <v>0</v>
      </c>
      <c r="N15" s="216">
        <f>M15*AY15*C15</f>
        <v>0</v>
      </c>
      <c r="O15" s="71">
        <v>0</v>
      </c>
      <c r="P15" s="216">
        <f>O15*AY15*C15</f>
        <v>0</v>
      </c>
      <c r="Q15" s="71">
        <v>0</v>
      </c>
      <c r="R15" s="216">
        <f>Q15*AY15*C15</f>
        <v>0</v>
      </c>
      <c r="S15" s="71">
        <v>0</v>
      </c>
      <c r="T15" s="216">
        <f>S15*AY15*C15</f>
        <v>0</v>
      </c>
      <c r="U15" s="426"/>
      <c r="V15" s="72">
        <v>0</v>
      </c>
      <c r="W15" s="215">
        <f t="shared" ref="W15:W20" si="25">V15*AY15*C15</f>
        <v>0</v>
      </c>
      <c r="X15" s="71">
        <v>0</v>
      </c>
      <c r="Y15" s="215">
        <f t="shared" ref="Y15:Y20" si="26">X15*AY15*C15</f>
        <v>0</v>
      </c>
      <c r="Z15" s="71">
        <v>0</v>
      </c>
      <c r="AA15" s="216">
        <f t="shared" ref="AA15:AA20" si="27">Z15*AY15*C15</f>
        <v>0</v>
      </c>
      <c r="AB15" s="71">
        <v>0</v>
      </c>
      <c r="AC15" s="216">
        <f t="shared" ref="AC15:AC20" si="28">AB15*AY15*C15</f>
        <v>0</v>
      </c>
      <c r="AD15" s="71">
        <v>0</v>
      </c>
      <c r="AE15" s="216">
        <f t="shared" ref="AE15:AE20" si="29">AD15*AY15*C15</f>
        <v>0</v>
      </c>
      <c r="AF15" s="71">
        <v>0</v>
      </c>
      <c r="AG15" s="216">
        <f t="shared" ref="AG15:AG20" si="30">AF15*AY15*C15</f>
        <v>0</v>
      </c>
      <c r="AH15" s="71">
        <v>0</v>
      </c>
      <c r="AI15" s="216">
        <f t="shared" ref="AI15:AI20" si="31">AH15*AY15*C15</f>
        <v>0</v>
      </c>
      <c r="AJ15" s="71">
        <v>0</v>
      </c>
      <c r="AK15" s="216">
        <f t="shared" ref="AK15:AK20" si="32">AJ15*AY15*C15</f>
        <v>0</v>
      </c>
      <c r="AL15" s="71">
        <v>0</v>
      </c>
      <c r="AM15" s="216">
        <f t="shared" ref="AM15:AM20" si="33">AL15*AY15*C15</f>
        <v>0</v>
      </c>
      <c r="AN15" s="71">
        <v>0</v>
      </c>
      <c r="AO15" s="216">
        <f t="shared" ref="AO15:AO20" si="34">AN15*AY15*C15</f>
        <v>0</v>
      </c>
      <c r="AP15" s="71">
        <v>0</v>
      </c>
      <c r="AQ15" s="216">
        <f t="shared" ref="AQ15:AQ20" si="35">AP15*AY15*C15</f>
        <v>0</v>
      </c>
      <c r="AR15" s="71">
        <v>0</v>
      </c>
      <c r="AS15" s="216">
        <f t="shared" ref="AS15:AS20" si="36">AR15*AY15*C15</f>
        <v>0</v>
      </c>
      <c r="AT15" s="71">
        <v>0</v>
      </c>
      <c r="AU15" s="216">
        <f t="shared" ref="AU15:AU20" si="37">AT15*AY15*C15</f>
        <v>0</v>
      </c>
      <c r="AV15" s="71">
        <v>0</v>
      </c>
      <c r="AW15" s="216">
        <f t="shared" ref="AW15:AW20" si="38">AV15*AY15*C15</f>
        <v>0</v>
      </c>
      <c r="AX15" s="117">
        <f t="shared" si="23"/>
        <v>0</v>
      </c>
      <c r="AY15" s="88">
        <v>1.82</v>
      </c>
      <c r="AZ15" s="119">
        <f>AY15*C15*AX15</f>
        <v>0</v>
      </c>
      <c r="BA15" s="98" t="s">
        <v>567</v>
      </c>
      <c r="BB15" s="99" t="s">
        <v>371</v>
      </c>
      <c r="BC15" s="89"/>
    </row>
    <row r="16" spans="1:55" ht="22.5" customHeight="1" thickTop="1" thickBot="1">
      <c r="A16" s="970"/>
      <c r="B16" s="70" t="s">
        <v>231</v>
      </c>
      <c r="C16" s="70">
        <v>7</v>
      </c>
      <c r="D16" s="71" t="s">
        <v>232</v>
      </c>
      <c r="E16" s="72">
        <v>0</v>
      </c>
      <c r="F16" s="215">
        <f t="shared" si="24"/>
        <v>0</v>
      </c>
      <c r="G16" s="71">
        <v>0</v>
      </c>
      <c r="H16" s="216">
        <f>G16*AY16*C16</f>
        <v>0</v>
      </c>
      <c r="I16" s="71">
        <v>0</v>
      </c>
      <c r="J16" s="216">
        <f>I16*AY16*C16</f>
        <v>0</v>
      </c>
      <c r="K16" s="71">
        <v>0</v>
      </c>
      <c r="L16" s="216">
        <f>K16*AY16*C16</f>
        <v>0</v>
      </c>
      <c r="M16" s="71">
        <v>0</v>
      </c>
      <c r="N16" s="216">
        <f>M16*AY16*C16</f>
        <v>0</v>
      </c>
      <c r="O16" s="71">
        <v>0</v>
      </c>
      <c r="P16" s="216">
        <f>O16*AY16*C16</f>
        <v>0</v>
      </c>
      <c r="Q16" s="71">
        <v>0</v>
      </c>
      <c r="R16" s="216">
        <f>Q16*AY16*C16</f>
        <v>0</v>
      </c>
      <c r="S16" s="71">
        <v>0</v>
      </c>
      <c r="T16" s="216">
        <f>S16*AY16*C16</f>
        <v>0</v>
      </c>
      <c r="U16" s="426"/>
      <c r="V16" s="72">
        <v>0</v>
      </c>
      <c r="W16" s="215">
        <f t="shared" si="25"/>
        <v>0</v>
      </c>
      <c r="X16" s="71">
        <v>0</v>
      </c>
      <c r="Y16" s="215">
        <f t="shared" si="26"/>
        <v>0</v>
      </c>
      <c r="Z16" s="71">
        <v>0</v>
      </c>
      <c r="AA16" s="216">
        <f t="shared" si="27"/>
        <v>0</v>
      </c>
      <c r="AB16" s="71">
        <v>0</v>
      </c>
      <c r="AC16" s="216">
        <f t="shared" si="28"/>
        <v>0</v>
      </c>
      <c r="AD16" s="71">
        <v>0</v>
      </c>
      <c r="AE16" s="216">
        <f t="shared" si="29"/>
        <v>0</v>
      </c>
      <c r="AF16" s="71">
        <v>0</v>
      </c>
      <c r="AG16" s="216">
        <f t="shared" si="30"/>
        <v>0</v>
      </c>
      <c r="AH16" s="71">
        <v>0</v>
      </c>
      <c r="AI16" s="216">
        <f t="shared" si="31"/>
        <v>0</v>
      </c>
      <c r="AJ16" s="71">
        <v>0</v>
      </c>
      <c r="AK16" s="216">
        <f t="shared" si="32"/>
        <v>0</v>
      </c>
      <c r="AL16" s="71">
        <v>0</v>
      </c>
      <c r="AM16" s="216">
        <f t="shared" si="33"/>
        <v>0</v>
      </c>
      <c r="AN16" s="71">
        <v>0</v>
      </c>
      <c r="AO16" s="216">
        <f t="shared" si="34"/>
        <v>0</v>
      </c>
      <c r="AP16" s="71">
        <v>0</v>
      </c>
      <c r="AQ16" s="216">
        <f t="shared" si="35"/>
        <v>0</v>
      </c>
      <c r="AR16" s="71">
        <v>0</v>
      </c>
      <c r="AS16" s="216">
        <f t="shared" si="36"/>
        <v>0</v>
      </c>
      <c r="AT16" s="71">
        <v>0</v>
      </c>
      <c r="AU16" s="216">
        <f t="shared" si="37"/>
        <v>0</v>
      </c>
      <c r="AV16" s="71">
        <v>0</v>
      </c>
      <c r="AW16" s="216">
        <f t="shared" si="38"/>
        <v>0</v>
      </c>
      <c r="AX16" s="117">
        <f t="shared" si="23"/>
        <v>0</v>
      </c>
      <c r="AY16" s="88">
        <v>1.53</v>
      </c>
      <c r="AZ16" s="119">
        <f>AY16*C16*AX16</f>
        <v>0</v>
      </c>
      <c r="BA16" s="98" t="s">
        <v>567</v>
      </c>
      <c r="BB16" s="99" t="s">
        <v>372</v>
      </c>
      <c r="BC16" s="89"/>
    </row>
    <row r="17" spans="1:55" ht="31.5" customHeight="1" thickTop="1" thickBot="1">
      <c r="A17" s="970"/>
      <c r="B17" s="70" t="s">
        <v>475</v>
      </c>
      <c r="C17" s="70">
        <v>12</v>
      </c>
      <c r="D17" s="71" t="s">
        <v>232</v>
      </c>
      <c r="E17" s="72">
        <v>0</v>
      </c>
      <c r="F17" s="215">
        <f t="shared" si="24"/>
        <v>0</v>
      </c>
      <c r="G17" s="71">
        <v>0</v>
      </c>
      <c r="H17" s="216">
        <f>G17*AY17*C17</f>
        <v>0</v>
      </c>
      <c r="I17" s="71">
        <v>0</v>
      </c>
      <c r="J17" s="216">
        <f>I17*AY17*C17</f>
        <v>0</v>
      </c>
      <c r="K17" s="71">
        <v>0</v>
      </c>
      <c r="L17" s="216">
        <f>K17*AY17*C17</f>
        <v>0</v>
      </c>
      <c r="M17" s="71">
        <v>0</v>
      </c>
      <c r="N17" s="216">
        <f>M17*AY17*C17</f>
        <v>0</v>
      </c>
      <c r="O17" s="71">
        <v>0</v>
      </c>
      <c r="P17" s="216">
        <f>O17*AY17*C17</f>
        <v>0</v>
      </c>
      <c r="Q17" s="71">
        <v>0</v>
      </c>
      <c r="R17" s="216">
        <f>Q17*AY17*C17</f>
        <v>0</v>
      </c>
      <c r="S17" s="71">
        <v>0</v>
      </c>
      <c r="T17" s="216">
        <f>S17*AY17*C17</f>
        <v>0</v>
      </c>
      <c r="U17" s="426"/>
      <c r="V17" s="72">
        <v>0</v>
      </c>
      <c r="W17" s="215">
        <f t="shared" si="25"/>
        <v>0</v>
      </c>
      <c r="X17" s="71">
        <v>0</v>
      </c>
      <c r="Y17" s="215">
        <f t="shared" si="26"/>
        <v>0</v>
      </c>
      <c r="Z17" s="71">
        <v>0</v>
      </c>
      <c r="AA17" s="216">
        <f t="shared" si="27"/>
        <v>0</v>
      </c>
      <c r="AB17" s="71">
        <v>0</v>
      </c>
      <c r="AC17" s="216">
        <f t="shared" si="28"/>
        <v>0</v>
      </c>
      <c r="AD17" s="71">
        <v>0</v>
      </c>
      <c r="AE17" s="216">
        <f t="shared" si="29"/>
        <v>0</v>
      </c>
      <c r="AF17" s="71">
        <v>0</v>
      </c>
      <c r="AG17" s="216">
        <f t="shared" si="30"/>
        <v>0</v>
      </c>
      <c r="AH17" s="71">
        <v>0</v>
      </c>
      <c r="AI17" s="216">
        <f t="shared" si="31"/>
        <v>0</v>
      </c>
      <c r="AJ17" s="71">
        <v>0</v>
      </c>
      <c r="AK17" s="216">
        <f t="shared" si="32"/>
        <v>0</v>
      </c>
      <c r="AL17" s="71">
        <v>0</v>
      </c>
      <c r="AM17" s="216">
        <f t="shared" si="33"/>
        <v>0</v>
      </c>
      <c r="AN17" s="71">
        <v>0</v>
      </c>
      <c r="AO17" s="216">
        <f t="shared" si="34"/>
        <v>0</v>
      </c>
      <c r="AP17" s="71">
        <v>0</v>
      </c>
      <c r="AQ17" s="216">
        <f t="shared" si="35"/>
        <v>0</v>
      </c>
      <c r="AR17" s="71">
        <v>0</v>
      </c>
      <c r="AS17" s="216">
        <f t="shared" si="36"/>
        <v>0</v>
      </c>
      <c r="AT17" s="71">
        <v>0</v>
      </c>
      <c r="AU17" s="216">
        <f t="shared" si="37"/>
        <v>0</v>
      </c>
      <c r="AV17" s="71">
        <v>0</v>
      </c>
      <c r="AW17" s="216">
        <f t="shared" si="38"/>
        <v>0</v>
      </c>
      <c r="AX17" s="117">
        <f t="shared" si="23"/>
        <v>0</v>
      </c>
      <c r="AY17" s="88">
        <v>1.35</v>
      </c>
      <c r="AZ17" s="119">
        <f>AY17*C17*AX17</f>
        <v>0</v>
      </c>
      <c r="BA17" s="98" t="s">
        <v>567</v>
      </c>
      <c r="BB17" s="99" t="s">
        <v>373</v>
      </c>
      <c r="BC17" s="89"/>
    </row>
    <row r="18" spans="1:55" ht="35.25" customHeight="1" thickTop="1" thickBot="1">
      <c r="A18" s="970"/>
      <c r="B18" s="70" t="s">
        <v>476</v>
      </c>
      <c r="C18" s="70">
        <v>25</v>
      </c>
      <c r="D18" s="71" t="s">
        <v>232</v>
      </c>
      <c r="E18" s="72">
        <v>0</v>
      </c>
      <c r="F18" s="215">
        <f t="shared" si="24"/>
        <v>0</v>
      </c>
      <c r="G18" s="71">
        <v>0</v>
      </c>
      <c r="H18" s="216">
        <f>G18*AY18*C18</f>
        <v>0</v>
      </c>
      <c r="I18" s="71">
        <v>0</v>
      </c>
      <c r="J18" s="216">
        <f>I18*AY18*C18</f>
        <v>0</v>
      </c>
      <c r="K18" s="71">
        <v>0</v>
      </c>
      <c r="L18" s="216">
        <f>K18*AY18*C18</f>
        <v>0</v>
      </c>
      <c r="M18" s="71">
        <v>0</v>
      </c>
      <c r="N18" s="216">
        <f>M18*AY18*C18</f>
        <v>0</v>
      </c>
      <c r="O18" s="71">
        <v>0</v>
      </c>
      <c r="P18" s="216">
        <f>O18*AY18*C18</f>
        <v>0</v>
      </c>
      <c r="Q18" s="71">
        <v>0</v>
      </c>
      <c r="R18" s="216">
        <f>Q18*AY18*C18</f>
        <v>0</v>
      </c>
      <c r="S18" s="71">
        <v>0</v>
      </c>
      <c r="T18" s="216">
        <f>S18*AY18*C18</f>
        <v>0</v>
      </c>
      <c r="U18" s="426"/>
      <c r="V18" s="72">
        <v>0</v>
      </c>
      <c r="W18" s="215">
        <f t="shared" si="25"/>
        <v>0</v>
      </c>
      <c r="X18" s="71">
        <v>0</v>
      </c>
      <c r="Y18" s="215">
        <f t="shared" si="26"/>
        <v>0</v>
      </c>
      <c r="Z18" s="71">
        <v>0</v>
      </c>
      <c r="AA18" s="216">
        <f t="shared" si="27"/>
        <v>0</v>
      </c>
      <c r="AB18" s="71">
        <v>0</v>
      </c>
      <c r="AC18" s="216">
        <f t="shared" si="28"/>
        <v>0</v>
      </c>
      <c r="AD18" s="71">
        <v>0</v>
      </c>
      <c r="AE18" s="216">
        <f t="shared" si="29"/>
        <v>0</v>
      </c>
      <c r="AF18" s="71">
        <v>0</v>
      </c>
      <c r="AG18" s="216">
        <f t="shared" si="30"/>
        <v>0</v>
      </c>
      <c r="AH18" s="71">
        <v>0</v>
      </c>
      <c r="AI18" s="216">
        <f t="shared" si="31"/>
        <v>0</v>
      </c>
      <c r="AJ18" s="71">
        <v>0</v>
      </c>
      <c r="AK18" s="216">
        <f t="shared" si="32"/>
        <v>0</v>
      </c>
      <c r="AL18" s="71">
        <v>0</v>
      </c>
      <c r="AM18" s="216">
        <f t="shared" si="33"/>
        <v>0</v>
      </c>
      <c r="AN18" s="71">
        <v>0</v>
      </c>
      <c r="AO18" s="216">
        <f t="shared" si="34"/>
        <v>0</v>
      </c>
      <c r="AP18" s="71">
        <v>0</v>
      </c>
      <c r="AQ18" s="216">
        <f t="shared" si="35"/>
        <v>0</v>
      </c>
      <c r="AR18" s="71">
        <v>0</v>
      </c>
      <c r="AS18" s="216">
        <f t="shared" si="36"/>
        <v>0</v>
      </c>
      <c r="AT18" s="71">
        <v>0</v>
      </c>
      <c r="AU18" s="216">
        <f t="shared" si="37"/>
        <v>0</v>
      </c>
      <c r="AV18" s="71">
        <v>0</v>
      </c>
      <c r="AW18" s="216">
        <f t="shared" si="38"/>
        <v>0</v>
      </c>
      <c r="AX18" s="117">
        <f t="shared" si="23"/>
        <v>0</v>
      </c>
      <c r="AY18" s="88">
        <v>1.06</v>
      </c>
      <c r="AZ18" s="119">
        <f>AY18*C18*AX18</f>
        <v>0</v>
      </c>
      <c r="BA18" s="98" t="s">
        <v>567</v>
      </c>
      <c r="BB18" s="99" t="s">
        <v>374</v>
      </c>
      <c r="BC18" s="89"/>
    </row>
    <row r="19" spans="1:55" ht="23.25" customHeight="1" thickTop="1" thickBot="1">
      <c r="A19" s="970"/>
      <c r="B19" s="912" t="s">
        <v>239</v>
      </c>
      <c r="C19" s="913"/>
      <c r="D19" s="71" t="s">
        <v>232</v>
      </c>
      <c r="E19" s="72">
        <v>150</v>
      </c>
      <c r="F19" s="215">
        <f>E19*AY19</f>
        <v>640.49999999999989</v>
      </c>
      <c r="G19" s="71">
        <v>168</v>
      </c>
      <c r="H19" s="216">
        <f>G19*AY19</f>
        <v>717.3599999999999</v>
      </c>
      <c r="I19" s="71">
        <v>0</v>
      </c>
      <c r="J19" s="216">
        <v>0</v>
      </c>
      <c r="K19" s="71">
        <v>63</v>
      </c>
      <c r="L19" s="216">
        <f t="shared" si="18"/>
        <v>269.01</v>
      </c>
      <c r="M19" s="71">
        <v>0</v>
      </c>
      <c r="N19" s="216">
        <f t="shared" si="19"/>
        <v>0</v>
      </c>
      <c r="O19" s="71">
        <v>135</v>
      </c>
      <c r="P19" s="216">
        <f t="shared" si="20"/>
        <v>576.44999999999993</v>
      </c>
      <c r="Q19" s="71">
        <v>0</v>
      </c>
      <c r="R19" s="216">
        <f t="shared" si="21"/>
        <v>0</v>
      </c>
      <c r="S19" s="71">
        <v>375</v>
      </c>
      <c r="T19" s="216">
        <f t="shared" si="22"/>
        <v>1601.2499999999998</v>
      </c>
      <c r="U19" s="426"/>
      <c r="V19" s="72">
        <v>55</v>
      </c>
      <c r="W19" s="215">
        <f>V19*AY19</f>
        <v>234.84999999999997</v>
      </c>
      <c r="X19" s="71">
        <v>80</v>
      </c>
      <c r="Y19" s="215">
        <f>X19*AY19</f>
        <v>341.59999999999997</v>
      </c>
      <c r="Z19" s="71">
        <v>106</v>
      </c>
      <c r="AA19" s="216">
        <f>Z19*AY19</f>
        <v>452.61999999999995</v>
      </c>
      <c r="AB19" s="71">
        <v>105</v>
      </c>
      <c r="AC19" s="216">
        <f>AB19*AY19</f>
        <v>448.34999999999997</v>
      </c>
      <c r="AD19" s="71">
        <v>80</v>
      </c>
      <c r="AE19" s="216">
        <f>AD19*AY19</f>
        <v>341.59999999999997</v>
      </c>
      <c r="AF19" s="71">
        <v>0</v>
      </c>
      <c r="AG19" s="216">
        <f>AF19*AY19</f>
        <v>0</v>
      </c>
      <c r="AH19" s="71">
        <v>82</v>
      </c>
      <c r="AI19" s="216">
        <f>AH19*AY19</f>
        <v>350.14</v>
      </c>
      <c r="AJ19" s="71">
        <v>170</v>
      </c>
      <c r="AK19" s="216">
        <f>AJ19*AY19</f>
        <v>725.9</v>
      </c>
      <c r="AL19" s="71">
        <v>24</v>
      </c>
      <c r="AM19" s="216">
        <f>AL19*AY19</f>
        <v>102.47999999999999</v>
      </c>
      <c r="AN19" s="71">
        <v>24</v>
      </c>
      <c r="AO19" s="216">
        <f>AN19*AY19</f>
        <v>102.47999999999999</v>
      </c>
      <c r="AP19" s="71">
        <v>182</v>
      </c>
      <c r="AQ19" s="216">
        <f>AP19*AY19</f>
        <v>777.13999999999987</v>
      </c>
      <c r="AR19" s="71">
        <v>0</v>
      </c>
      <c r="AS19" s="216">
        <f>AR19*AY19</f>
        <v>0</v>
      </c>
      <c r="AT19" s="71">
        <v>60</v>
      </c>
      <c r="AU19" s="216">
        <f>AT19*AY19</f>
        <v>256.2</v>
      </c>
      <c r="AV19" s="71">
        <v>50</v>
      </c>
      <c r="AW19" s="216">
        <f>AV19*AY19</f>
        <v>213.49999999999997</v>
      </c>
      <c r="AX19" s="117">
        <f t="shared" si="23"/>
        <v>1909</v>
      </c>
      <c r="AY19" s="88">
        <v>4.2699999999999996</v>
      </c>
      <c r="AZ19" s="119">
        <f t="shared" ref="AZ19:AZ79" si="39">AX19*AY19</f>
        <v>8151.4299999999994</v>
      </c>
      <c r="BA19" s="98" t="s">
        <v>567</v>
      </c>
      <c r="BB19" s="99" t="s">
        <v>375</v>
      </c>
      <c r="BC19" s="89"/>
    </row>
    <row r="20" spans="1:55" ht="31.5" customHeight="1" thickTop="1" thickBot="1">
      <c r="A20" s="970"/>
      <c r="B20" s="70" t="s">
        <v>477</v>
      </c>
      <c r="C20" s="70">
        <v>2</v>
      </c>
      <c r="D20" s="71" t="s">
        <v>232</v>
      </c>
      <c r="E20" s="72"/>
      <c r="F20" s="215">
        <f t="shared" si="24"/>
        <v>0</v>
      </c>
      <c r="G20" s="71"/>
      <c r="H20" s="216">
        <f>G20*AY20*C20</f>
        <v>0</v>
      </c>
      <c r="I20" s="71">
        <v>0</v>
      </c>
      <c r="J20" s="216">
        <f>I20*AY20*C20</f>
        <v>0</v>
      </c>
      <c r="K20" s="71">
        <v>0</v>
      </c>
      <c r="L20" s="216">
        <f>K20*AY20*C20</f>
        <v>0</v>
      </c>
      <c r="M20" s="71">
        <v>0</v>
      </c>
      <c r="N20" s="216">
        <f>M20*AY20*C20</f>
        <v>0</v>
      </c>
      <c r="O20" s="71">
        <v>0</v>
      </c>
      <c r="P20" s="216">
        <f>O20*AY20*C20</f>
        <v>0</v>
      </c>
      <c r="Q20" s="71">
        <v>0</v>
      </c>
      <c r="R20" s="216">
        <f>Q20*AY20*C20</f>
        <v>0</v>
      </c>
      <c r="S20" s="71">
        <v>0</v>
      </c>
      <c r="T20" s="216">
        <f>S20*AY20*C20</f>
        <v>0</v>
      </c>
      <c r="U20" s="426"/>
      <c r="V20" s="72">
        <v>0</v>
      </c>
      <c r="W20" s="215">
        <f t="shared" si="25"/>
        <v>0</v>
      </c>
      <c r="X20" s="71">
        <v>0</v>
      </c>
      <c r="Y20" s="215">
        <f t="shared" si="26"/>
        <v>0</v>
      </c>
      <c r="Z20" s="71">
        <v>0</v>
      </c>
      <c r="AA20" s="216">
        <f t="shared" si="27"/>
        <v>0</v>
      </c>
      <c r="AB20" s="71">
        <v>0</v>
      </c>
      <c r="AC20" s="216">
        <f t="shared" si="28"/>
        <v>0</v>
      </c>
      <c r="AD20" s="71">
        <v>0</v>
      </c>
      <c r="AE20" s="216">
        <f t="shared" si="29"/>
        <v>0</v>
      </c>
      <c r="AF20" s="71">
        <v>0</v>
      </c>
      <c r="AG20" s="216">
        <f t="shared" si="30"/>
        <v>0</v>
      </c>
      <c r="AH20" s="71">
        <v>0</v>
      </c>
      <c r="AI20" s="216">
        <f t="shared" si="31"/>
        <v>0</v>
      </c>
      <c r="AJ20" s="71">
        <v>0</v>
      </c>
      <c r="AK20" s="216">
        <f t="shared" si="32"/>
        <v>0</v>
      </c>
      <c r="AL20" s="71">
        <v>0</v>
      </c>
      <c r="AM20" s="216">
        <f t="shared" si="33"/>
        <v>0</v>
      </c>
      <c r="AN20" s="71">
        <v>0</v>
      </c>
      <c r="AO20" s="216">
        <f t="shared" si="34"/>
        <v>0</v>
      </c>
      <c r="AP20" s="71">
        <v>0</v>
      </c>
      <c r="AQ20" s="216">
        <f t="shared" si="35"/>
        <v>0</v>
      </c>
      <c r="AR20" s="71">
        <v>0</v>
      </c>
      <c r="AS20" s="216">
        <f t="shared" si="36"/>
        <v>0</v>
      </c>
      <c r="AT20" s="71">
        <v>0</v>
      </c>
      <c r="AU20" s="216">
        <f t="shared" si="37"/>
        <v>0</v>
      </c>
      <c r="AV20" s="71">
        <v>0</v>
      </c>
      <c r="AW20" s="216">
        <f t="shared" si="38"/>
        <v>0</v>
      </c>
      <c r="AX20" s="117">
        <f t="shared" si="23"/>
        <v>0</v>
      </c>
      <c r="AY20" s="88">
        <v>2.67</v>
      </c>
      <c r="AZ20" s="119">
        <f>AY20*C20*AX20</f>
        <v>0</v>
      </c>
      <c r="BA20" s="98" t="s">
        <v>22</v>
      </c>
      <c r="BB20" s="99" t="s">
        <v>376</v>
      </c>
      <c r="BC20" s="89"/>
    </row>
    <row r="21" spans="1:55" ht="31.5" customHeight="1" thickTop="1" thickBot="1">
      <c r="A21" s="970"/>
      <c r="B21" s="901" t="s">
        <v>192</v>
      </c>
      <c r="C21" s="902"/>
      <c r="D21" s="71" t="s">
        <v>193</v>
      </c>
      <c r="E21" s="72">
        <v>5850</v>
      </c>
      <c r="F21" s="215">
        <f t="shared" ref="F21:F27" si="40">E21*AY21</f>
        <v>17550</v>
      </c>
      <c r="G21" s="71">
        <v>2100</v>
      </c>
      <c r="H21" s="216">
        <f t="shared" ref="H21:H27" si="41">G21*AY21</f>
        <v>6300</v>
      </c>
      <c r="I21" s="71">
        <v>0</v>
      </c>
      <c r="J21" s="216">
        <f t="shared" si="17"/>
        <v>0</v>
      </c>
      <c r="K21" s="71">
        <v>1100</v>
      </c>
      <c r="L21" s="216">
        <f t="shared" si="18"/>
        <v>3300</v>
      </c>
      <c r="M21" s="71">
        <v>0</v>
      </c>
      <c r="N21" s="216">
        <f t="shared" si="19"/>
        <v>0</v>
      </c>
      <c r="O21" s="71">
        <v>2260</v>
      </c>
      <c r="P21" s="216">
        <f t="shared" si="20"/>
        <v>6780</v>
      </c>
      <c r="Q21" s="71">
        <v>2300</v>
      </c>
      <c r="R21" s="216">
        <f t="shared" si="21"/>
        <v>6900</v>
      </c>
      <c r="S21" s="71">
        <v>5260</v>
      </c>
      <c r="T21" s="216">
        <f t="shared" si="22"/>
        <v>15780</v>
      </c>
      <c r="U21" s="426"/>
      <c r="V21" s="72">
        <v>580</v>
      </c>
      <c r="W21" s="215">
        <f t="shared" ref="W21:W27" si="42">V21*AY21</f>
        <v>1740</v>
      </c>
      <c r="X21" s="71">
        <v>1170</v>
      </c>
      <c r="Y21" s="216">
        <f t="shared" ref="Y21:Y27" si="43">X21*AY21</f>
        <v>3510</v>
      </c>
      <c r="Z21" s="71">
        <v>1650</v>
      </c>
      <c r="AA21" s="216">
        <f t="shared" si="4"/>
        <v>4950</v>
      </c>
      <c r="AB21" s="71">
        <v>590</v>
      </c>
      <c r="AC21" s="216">
        <f t="shared" ref="AC21:AC27" si="44">AB21*AY21</f>
        <v>1770</v>
      </c>
      <c r="AD21" s="71">
        <v>1570</v>
      </c>
      <c r="AE21" s="216">
        <f t="shared" ref="AE21:AE27" si="45">AD21*AY21</f>
        <v>4710</v>
      </c>
      <c r="AF21" s="71">
        <v>700</v>
      </c>
      <c r="AG21" s="216">
        <f t="shared" ref="AG21:AG27" si="46">AF21*AY21</f>
        <v>2100</v>
      </c>
      <c r="AH21" s="71">
        <v>1900</v>
      </c>
      <c r="AI21" s="216">
        <f t="shared" ref="AI21:AI27" si="47">AH21*AY21</f>
        <v>5700</v>
      </c>
      <c r="AJ21" s="71">
        <v>2700</v>
      </c>
      <c r="AK21" s="216">
        <f t="shared" ref="AK21:AK27" si="48">AJ21*AY21</f>
        <v>8100</v>
      </c>
      <c r="AL21" s="71">
        <v>700</v>
      </c>
      <c r="AM21" s="216">
        <f t="shared" ref="AM21:AM27" si="49">AL21*AY21</f>
        <v>2100</v>
      </c>
      <c r="AN21" s="71">
        <v>700</v>
      </c>
      <c r="AO21" s="216">
        <f t="shared" ref="AO21:AO27" si="50">AN21*AY21</f>
        <v>2100</v>
      </c>
      <c r="AP21" s="71">
        <v>2690</v>
      </c>
      <c r="AQ21" s="216">
        <f t="shared" ref="AQ21:AQ27" si="51">AP21*AY21</f>
        <v>8070</v>
      </c>
      <c r="AR21" s="71">
        <v>0</v>
      </c>
      <c r="AS21" s="216">
        <f t="shared" ref="AS21:AS27" si="52">AR21*AY21</f>
        <v>0</v>
      </c>
      <c r="AT21" s="71">
        <v>1800</v>
      </c>
      <c r="AU21" s="216">
        <f t="shared" ref="AU21:AU27" si="53">AT21*AY21</f>
        <v>5400</v>
      </c>
      <c r="AV21" s="71">
        <v>1170</v>
      </c>
      <c r="AW21" s="216">
        <f t="shared" ref="AW21:AW27" si="54">AV21*AY21</f>
        <v>3510</v>
      </c>
      <c r="AX21" s="117">
        <f t="shared" si="23"/>
        <v>36790</v>
      </c>
      <c r="AY21" s="88">
        <f>'Memorial Custo'!E14</f>
        <v>3</v>
      </c>
      <c r="AZ21" s="119">
        <f t="shared" si="39"/>
        <v>110370</v>
      </c>
      <c r="BA21" s="103" t="s">
        <v>377</v>
      </c>
      <c r="BB21" s="104" t="s">
        <v>378</v>
      </c>
      <c r="BC21" s="89"/>
    </row>
    <row r="22" spans="1:55" ht="24" customHeight="1" thickTop="1" thickBot="1">
      <c r="A22" s="970"/>
      <c r="B22" s="905" t="s">
        <v>465</v>
      </c>
      <c r="C22" s="906"/>
      <c r="D22" s="135" t="s">
        <v>193</v>
      </c>
      <c r="E22" s="136">
        <v>0</v>
      </c>
      <c r="F22" s="215">
        <f t="shared" si="40"/>
        <v>0</v>
      </c>
      <c r="G22" s="135">
        <v>0</v>
      </c>
      <c r="H22" s="216">
        <f t="shared" si="41"/>
        <v>0</v>
      </c>
      <c r="I22" s="135">
        <v>1260</v>
      </c>
      <c r="J22" s="216">
        <f t="shared" si="17"/>
        <v>1335.6000000000001</v>
      </c>
      <c r="K22" s="135">
        <v>0</v>
      </c>
      <c r="L22" s="216">
        <f t="shared" si="18"/>
        <v>0</v>
      </c>
      <c r="M22" s="135">
        <v>2100</v>
      </c>
      <c r="N22" s="216">
        <f t="shared" si="19"/>
        <v>2226</v>
      </c>
      <c r="O22" s="135">
        <v>0</v>
      </c>
      <c r="P22" s="216">
        <f t="shared" si="20"/>
        <v>0</v>
      </c>
      <c r="Q22" s="135">
        <v>0</v>
      </c>
      <c r="R22" s="216">
        <f t="shared" si="21"/>
        <v>0</v>
      </c>
      <c r="S22" s="135">
        <v>0</v>
      </c>
      <c r="T22" s="216">
        <f t="shared" si="22"/>
        <v>0</v>
      </c>
      <c r="U22" s="426"/>
      <c r="V22" s="136">
        <v>0</v>
      </c>
      <c r="W22" s="215">
        <f t="shared" si="42"/>
        <v>0</v>
      </c>
      <c r="X22" s="135">
        <v>0</v>
      </c>
      <c r="Y22" s="216">
        <f t="shared" si="43"/>
        <v>0</v>
      </c>
      <c r="Z22" s="135">
        <v>0</v>
      </c>
      <c r="AA22" s="216">
        <f t="shared" si="4"/>
        <v>0</v>
      </c>
      <c r="AB22" s="135">
        <v>0</v>
      </c>
      <c r="AC22" s="216">
        <f t="shared" si="44"/>
        <v>0</v>
      </c>
      <c r="AD22" s="135">
        <v>0</v>
      </c>
      <c r="AE22" s="216">
        <f t="shared" si="45"/>
        <v>0</v>
      </c>
      <c r="AF22" s="135">
        <v>0</v>
      </c>
      <c r="AG22" s="216">
        <f t="shared" si="46"/>
        <v>0</v>
      </c>
      <c r="AH22" s="135">
        <v>0</v>
      </c>
      <c r="AI22" s="216">
        <f t="shared" si="47"/>
        <v>0</v>
      </c>
      <c r="AJ22" s="135">
        <v>0</v>
      </c>
      <c r="AK22" s="216">
        <f t="shared" si="48"/>
        <v>0</v>
      </c>
      <c r="AL22" s="135">
        <v>0</v>
      </c>
      <c r="AM22" s="216">
        <f t="shared" si="49"/>
        <v>0</v>
      </c>
      <c r="AN22" s="135">
        <v>0</v>
      </c>
      <c r="AO22" s="216">
        <f t="shared" si="50"/>
        <v>0</v>
      </c>
      <c r="AP22" s="135">
        <v>0</v>
      </c>
      <c r="AQ22" s="216">
        <f t="shared" si="51"/>
        <v>0</v>
      </c>
      <c r="AR22" s="135">
        <v>0</v>
      </c>
      <c r="AS22" s="216">
        <f t="shared" si="52"/>
        <v>0</v>
      </c>
      <c r="AT22" s="135">
        <v>0</v>
      </c>
      <c r="AU22" s="216">
        <f t="shared" si="53"/>
        <v>0</v>
      </c>
      <c r="AV22" s="135">
        <v>0</v>
      </c>
      <c r="AW22" s="216">
        <f t="shared" si="54"/>
        <v>0</v>
      </c>
      <c r="AX22" s="117">
        <f t="shared" si="23"/>
        <v>3360</v>
      </c>
      <c r="AY22" s="137">
        <f>'Memorial Custo'!E22</f>
        <v>1.06</v>
      </c>
      <c r="AZ22" s="119">
        <f t="shared" si="39"/>
        <v>3561.6000000000004</v>
      </c>
      <c r="BA22" s="103" t="s">
        <v>377</v>
      </c>
      <c r="BB22" s="104" t="s">
        <v>378</v>
      </c>
      <c r="BC22" s="89"/>
    </row>
    <row r="23" spans="1:55" ht="21.75" customHeight="1" thickTop="1" thickBot="1">
      <c r="A23" s="970"/>
      <c r="B23" s="901" t="s">
        <v>468</v>
      </c>
      <c r="C23" s="902"/>
      <c r="D23" s="71" t="s">
        <v>191</v>
      </c>
      <c r="E23" s="72">
        <v>10500</v>
      </c>
      <c r="F23" s="215">
        <f t="shared" si="40"/>
        <v>4200</v>
      </c>
      <c r="G23" s="71">
        <v>4200</v>
      </c>
      <c r="H23" s="216">
        <f t="shared" si="41"/>
        <v>1680</v>
      </c>
      <c r="I23" s="71">
        <v>1050</v>
      </c>
      <c r="J23" s="216">
        <f t="shared" si="17"/>
        <v>420</v>
      </c>
      <c r="K23" s="71">
        <v>2940</v>
      </c>
      <c r="L23" s="216">
        <f t="shared" si="18"/>
        <v>1176</v>
      </c>
      <c r="M23" s="71">
        <v>2100</v>
      </c>
      <c r="N23" s="216">
        <f t="shared" si="19"/>
        <v>840</v>
      </c>
      <c r="O23" s="71">
        <v>4060</v>
      </c>
      <c r="P23" s="216">
        <f t="shared" si="20"/>
        <v>1624</v>
      </c>
      <c r="Q23" s="71">
        <v>6020</v>
      </c>
      <c r="R23" s="216">
        <f t="shared" si="21"/>
        <v>2408</v>
      </c>
      <c r="S23" s="71">
        <v>9450</v>
      </c>
      <c r="T23" s="216">
        <f t="shared" si="22"/>
        <v>3780</v>
      </c>
      <c r="U23" s="426"/>
      <c r="V23" s="72">
        <v>1400</v>
      </c>
      <c r="W23" s="215">
        <f t="shared" si="42"/>
        <v>560</v>
      </c>
      <c r="X23" s="71">
        <v>2100</v>
      </c>
      <c r="Y23" s="216">
        <f t="shared" si="43"/>
        <v>840</v>
      </c>
      <c r="Z23" s="71">
        <v>2940</v>
      </c>
      <c r="AA23" s="216">
        <f t="shared" si="4"/>
        <v>1176</v>
      </c>
      <c r="AB23" s="71">
        <v>2030</v>
      </c>
      <c r="AC23" s="216">
        <f t="shared" si="44"/>
        <v>812</v>
      </c>
      <c r="AD23" s="71">
        <v>2800</v>
      </c>
      <c r="AE23" s="216">
        <f t="shared" si="45"/>
        <v>1120</v>
      </c>
      <c r="AF23" s="71">
        <v>1260</v>
      </c>
      <c r="AG23" s="216">
        <f t="shared" si="46"/>
        <v>504</v>
      </c>
      <c r="AH23" s="71">
        <v>3430</v>
      </c>
      <c r="AI23" s="216">
        <f t="shared" si="47"/>
        <v>1372</v>
      </c>
      <c r="AJ23" s="71">
        <v>6300</v>
      </c>
      <c r="AK23" s="216">
        <f t="shared" si="48"/>
        <v>2520</v>
      </c>
      <c r="AL23" s="71">
        <v>1260</v>
      </c>
      <c r="AM23" s="216">
        <f t="shared" si="49"/>
        <v>504</v>
      </c>
      <c r="AN23" s="71">
        <v>1260</v>
      </c>
      <c r="AO23" s="216">
        <f t="shared" si="50"/>
        <v>504</v>
      </c>
      <c r="AP23" s="71">
        <v>6580</v>
      </c>
      <c r="AQ23" s="216">
        <f t="shared" si="51"/>
        <v>2632</v>
      </c>
      <c r="AR23" s="71">
        <v>1890</v>
      </c>
      <c r="AS23" s="216">
        <f t="shared" si="52"/>
        <v>756</v>
      </c>
      <c r="AT23" s="71">
        <v>3290</v>
      </c>
      <c r="AU23" s="216">
        <f t="shared" si="53"/>
        <v>1316</v>
      </c>
      <c r="AV23" s="71">
        <v>2100</v>
      </c>
      <c r="AW23" s="216">
        <f t="shared" si="54"/>
        <v>840</v>
      </c>
      <c r="AX23" s="117">
        <f t="shared" si="23"/>
        <v>78960</v>
      </c>
      <c r="AY23" s="88">
        <f>'Memorial Custo'!E28</f>
        <v>0.4</v>
      </c>
      <c r="AZ23" s="119">
        <f t="shared" si="39"/>
        <v>31584</v>
      </c>
      <c r="BA23" s="103" t="s">
        <v>377</v>
      </c>
      <c r="BB23" s="104" t="s">
        <v>378</v>
      </c>
      <c r="BC23" s="89"/>
    </row>
    <row r="24" spans="1:55" ht="21.75" customHeight="1" thickTop="1" thickBot="1">
      <c r="A24" s="971"/>
      <c r="B24" s="901" t="s">
        <v>194</v>
      </c>
      <c r="C24" s="902"/>
      <c r="D24" s="71" t="s">
        <v>191</v>
      </c>
      <c r="E24" s="72">
        <v>10500</v>
      </c>
      <c r="F24" s="215">
        <f t="shared" si="40"/>
        <v>1680</v>
      </c>
      <c r="G24" s="71">
        <v>4200</v>
      </c>
      <c r="H24" s="216">
        <f t="shared" si="41"/>
        <v>672</v>
      </c>
      <c r="I24" s="71">
        <v>1050</v>
      </c>
      <c r="J24" s="216">
        <f t="shared" si="17"/>
        <v>168</v>
      </c>
      <c r="K24" s="71">
        <v>2940</v>
      </c>
      <c r="L24" s="216">
        <f t="shared" si="18"/>
        <v>470.40000000000003</v>
      </c>
      <c r="M24" s="71">
        <v>2100</v>
      </c>
      <c r="N24" s="216">
        <f t="shared" si="19"/>
        <v>336</v>
      </c>
      <c r="O24" s="71">
        <v>4060</v>
      </c>
      <c r="P24" s="216">
        <f t="shared" si="20"/>
        <v>649.6</v>
      </c>
      <c r="Q24" s="71">
        <v>6020</v>
      </c>
      <c r="R24" s="216">
        <f t="shared" si="21"/>
        <v>963.2</v>
      </c>
      <c r="S24" s="71">
        <v>9450</v>
      </c>
      <c r="T24" s="216">
        <f t="shared" si="22"/>
        <v>1512</v>
      </c>
      <c r="U24" s="426"/>
      <c r="V24" s="72">
        <v>1400</v>
      </c>
      <c r="W24" s="215">
        <f t="shared" si="42"/>
        <v>224</v>
      </c>
      <c r="X24" s="71">
        <v>2100</v>
      </c>
      <c r="Y24" s="216">
        <f t="shared" si="43"/>
        <v>336</v>
      </c>
      <c r="Z24" s="71">
        <v>2940</v>
      </c>
      <c r="AA24" s="216">
        <f t="shared" si="4"/>
        <v>470.40000000000003</v>
      </c>
      <c r="AB24" s="71">
        <v>2030</v>
      </c>
      <c r="AC24" s="216">
        <f t="shared" si="44"/>
        <v>324.8</v>
      </c>
      <c r="AD24" s="71">
        <v>2800</v>
      </c>
      <c r="AE24" s="216">
        <f t="shared" si="45"/>
        <v>448</v>
      </c>
      <c r="AF24" s="71">
        <v>1260</v>
      </c>
      <c r="AG24" s="216">
        <f t="shared" si="46"/>
        <v>201.6</v>
      </c>
      <c r="AH24" s="71">
        <v>3430</v>
      </c>
      <c r="AI24" s="216">
        <f t="shared" si="47"/>
        <v>548.80000000000007</v>
      </c>
      <c r="AJ24" s="71">
        <v>6300</v>
      </c>
      <c r="AK24" s="216">
        <f t="shared" si="48"/>
        <v>1008</v>
      </c>
      <c r="AL24" s="71">
        <v>1260</v>
      </c>
      <c r="AM24" s="216">
        <f t="shared" si="49"/>
        <v>201.6</v>
      </c>
      <c r="AN24" s="71">
        <v>1260</v>
      </c>
      <c r="AO24" s="216">
        <f t="shared" si="50"/>
        <v>201.6</v>
      </c>
      <c r="AP24" s="71">
        <v>6580</v>
      </c>
      <c r="AQ24" s="216">
        <f t="shared" si="51"/>
        <v>1052.8</v>
      </c>
      <c r="AR24" s="71">
        <v>1890</v>
      </c>
      <c r="AS24" s="216">
        <f t="shared" si="52"/>
        <v>302.40000000000003</v>
      </c>
      <c r="AT24" s="71">
        <v>3290</v>
      </c>
      <c r="AU24" s="216">
        <f t="shared" si="53"/>
        <v>526.4</v>
      </c>
      <c r="AV24" s="71">
        <v>2100</v>
      </c>
      <c r="AW24" s="216">
        <f t="shared" si="54"/>
        <v>336</v>
      </c>
      <c r="AX24" s="117">
        <f t="shared" si="23"/>
        <v>78960</v>
      </c>
      <c r="AY24" s="88">
        <f>'Memorial Custo'!E31</f>
        <v>0.16</v>
      </c>
      <c r="AZ24" s="119">
        <f>AX24*AY24</f>
        <v>12633.6</v>
      </c>
      <c r="BA24" s="103" t="s">
        <v>377</v>
      </c>
      <c r="BB24" s="104" t="s">
        <v>378</v>
      </c>
      <c r="BC24" s="89"/>
    </row>
    <row r="25" spans="1:55" ht="21.75" customHeight="1" thickTop="1" thickBot="1">
      <c r="A25" s="971"/>
      <c r="B25" s="952"/>
      <c r="C25" s="953"/>
      <c r="D25" s="71"/>
      <c r="E25" s="72"/>
      <c r="F25" s="215">
        <f t="shared" si="40"/>
        <v>0</v>
      </c>
      <c r="G25" s="71"/>
      <c r="H25" s="216">
        <f t="shared" si="41"/>
        <v>0</v>
      </c>
      <c r="I25" s="71"/>
      <c r="J25" s="216">
        <f t="shared" si="17"/>
        <v>0</v>
      </c>
      <c r="K25" s="71"/>
      <c r="L25" s="216">
        <f t="shared" si="18"/>
        <v>0</v>
      </c>
      <c r="M25" s="71"/>
      <c r="N25" s="216">
        <f t="shared" si="19"/>
        <v>0</v>
      </c>
      <c r="O25" s="71"/>
      <c r="P25" s="216">
        <f t="shared" si="20"/>
        <v>0</v>
      </c>
      <c r="Q25" s="71"/>
      <c r="R25" s="216">
        <f t="shared" si="21"/>
        <v>0</v>
      </c>
      <c r="S25" s="71"/>
      <c r="T25" s="216">
        <f t="shared" si="22"/>
        <v>0</v>
      </c>
      <c r="U25" s="426"/>
      <c r="V25" s="72"/>
      <c r="W25" s="215">
        <f t="shared" si="42"/>
        <v>0</v>
      </c>
      <c r="X25" s="71"/>
      <c r="Y25" s="216">
        <f t="shared" si="43"/>
        <v>0</v>
      </c>
      <c r="Z25" s="71"/>
      <c r="AA25" s="216">
        <f t="shared" si="4"/>
        <v>0</v>
      </c>
      <c r="AB25" s="71"/>
      <c r="AC25" s="216">
        <f t="shared" si="44"/>
        <v>0</v>
      </c>
      <c r="AD25" s="71"/>
      <c r="AE25" s="216">
        <f t="shared" si="45"/>
        <v>0</v>
      </c>
      <c r="AF25" s="71"/>
      <c r="AG25" s="216">
        <f t="shared" si="46"/>
        <v>0</v>
      </c>
      <c r="AH25" s="71"/>
      <c r="AI25" s="216">
        <f t="shared" si="47"/>
        <v>0</v>
      </c>
      <c r="AJ25" s="71"/>
      <c r="AK25" s="216">
        <f t="shared" si="48"/>
        <v>0</v>
      </c>
      <c r="AL25" s="71"/>
      <c r="AM25" s="216">
        <f t="shared" si="49"/>
        <v>0</v>
      </c>
      <c r="AN25" s="71"/>
      <c r="AO25" s="216">
        <f t="shared" si="50"/>
        <v>0</v>
      </c>
      <c r="AP25" s="71"/>
      <c r="AQ25" s="216">
        <f t="shared" si="51"/>
        <v>0</v>
      </c>
      <c r="AR25" s="71"/>
      <c r="AS25" s="216">
        <f t="shared" si="52"/>
        <v>0</v>
      </c>
      <c r="AT25" s="71"/>
      <c r="AU25" s="216">
        <f t="shared" si="53"/>
        <v>0</v>
      </c>
      <c r="AV25" s="71"/>
      <c r="AW25" s="216">
        <f t="shared" si="54"/>
        <v>0</v>
      </c>
      <c r="AX25" s="117">
        <f t="shared" si="23"/>
        <v>0</v>
      </c>
      <c r="AY25" s="144"/>
      <c r="AZ25" s="119">
        <f>AX25*AY25</f>
        <v>0</v>
      </c>
      <c r="BA25" s="145"/>
      <c r="BB25" s="146"/>
      <c r="BC25" s="89"/>
    </row>
    <row r="26" spans="1:55" ht="21.75" customHeight="1" thickTop="1" thickBot="1">
      <c r="A26" s="971"/>
      <c r="B26" s="952"/>
      <c r="C26" s="953"/>
      <c r="D26" s="140"/>
      <c r="E26" s="72"/>
      <c r="F26" s="215">
        <f t="shared" si="40"/>
        <v>0</v>
      </c>
      <c r="G26" s="71"/>
      <c r="H26" s="216">
        <f t="shared" si="41"/>
        <v>0</v>
      </c>
      <c r="I26" s="71"/>
      <c r="J26" s="216">
        <f t="shared" si="17"/>
        <v>0</v>
      </c>
      <c r="K26" s="71"/>
      <c r="L26" s="216">
        <f t="shared" si="18"/>
        <v>0</v>
      </c>
      <c r="M26" s="71"/>
      <c r="N26" s="216">
        <f t="shared" si="19"/>
        <v>0</v>
      </c>
      <c r="O26" s="71"/>
      <c r="P26" s="216">
        <f t="shared" si="20"/>
        <v>0</v>
      </c>
      <c r="Q26" s="71"/>
      <c r="R26" s="216">
        <f t="shared" si="21"/>
        <v>0</v>
      </c>
      <c r="S26" s="71"/>
      <c r="T26" s="216">
        <f t="shared" si="22"/>
        <v>0</v>
      </c>
      <c r="U26" s="426"/>
      <c r="V26" s="72"/>
      <c r="W26" s="215">
        <f t="shared" si="42"/>
        <v>0</v>
      </c>
      <c r="X26" s="71"/>
      <c r="Y26" s="216">
        <f t="shared" si="43"/>
        <v>0</v>
      </c>
      <c r="Z26" s="71"/>
      <c r="AA26" s="216">
        <f t="shared" si="4"/>
        <v>0</v>
      </c>
      <c r="AB26" s="71"/>
      <c r="AC26" s="216">
        <f t="shared" si="44"/>
        <v>0</v>
      </c>
      <c r="AD26" s="71"/>
      <c r="AE26" s="216">
        <f t="shared" si="45"/>
        <v>0</v>
      </c>
      <c r="AF26" s="71"/>
      <c r="AG26" s="216">
        <f t="shared" si="46"/>
        <v>0</v>
      </c>
      <c r="AH26" s="71"/>
      <c r="AI26" s="216">
        <f t="shared" si="47"/>
        <v>0</v>
      </c>
      <c r="AJ26" s="71"/>
      <c r="AK26" s="216">
        <f t="shared" si="48"/>
        <v>0</v>
      </c>
      <c r="AL26" s="71"/>
      <c r="AM26" s="216">
        <f t="shared" si="49"/>
        <v>0</v>
      </c>
      <c r="AN26" s="71"/>
      <c r="AO26" s="216">
        <f t="shared" si="50"/>
        <v>0</v>
      </c>
      <c r="AP26" s="71"/>
      <c r="AQ26" s="216">
        <f t="shared" si="51"/>
        <v>0</v>
      </c>
      <c r="AR26" s="71"/>
      <c r="AS26" s="216">
        <f t="shared" si="52"/>
        <v>0</v>
      </c>
      <c r="AT26" s="71"/>
      <c r="AU26" s="216">
        <f t="shared" si="53"/>
        <v>0</v>
      </c>
      <c r="AV26" s="71"/>
      <c r="AW26" s="216">
        <f t="shared" si="54"/>
        <v>0</v>
      </c>
      <c r="AX26" s="117">
        <f t="shared" si="23"/>
        <v>0</v>
      </c>
      <c r="AY26" s="144"/>
      <c r="AZ26" s="119">
        <f>AX26*AY26</f>
        <v>0</v>
      </c>
      <c r="BA26" s="145"/>
      <c r="BB26" s="146"/>
      <c r="BC26" s="89"/>
    </row>
    <row r="27" spans="1:55" ht="33.75" customHeight="1" thickTop="1" thickBot="1">
      <c r="A27" s="972"/>
      <c r="B27" s="966"/>
      <c r="C27" s="967"/>
      <c r="D27" s="78"/>
      <c r="E27" s="79"/>
      <c r="F27" s="217">
        <f t="shared" si="40"/>
        <v>0</v>
      </c>
      <c r="G27" s="78"/>
      <c r="H27" s="218">
        <f t="shared" si="41"/>
        <v>0</v>
      </c>
      <c r="I27" s="78"/>
      <c r="J27" s="218">
        <f t="shared" si="17"/>
        <v>0</v>
      </c>
      <c r="K27" s="78"/>
      <c r="L27" s="218">
        <f t="shared" si="18"/>
        <v>0</v>
      </c>
      <c r="M27" s="78"/>
      <c r="N27" s="218">
        <f t="shared" si="19"/>
        <v>0</v>
      </c>
      <c r="O27" s="78"/>
      <c r="P27" s="218">
        <f t="shared" si="20"/>
        <v>0</v>
      </c>
      <c r="Q27" s="78"/>
      <c r="R27" s="218">
        <f t="shared" si="21"/>
        <v>0</v>
      </c>
      <c r="S27" s="78"/>
      <c r="T27" s="218">
        <f t="shared" si="22"/>
        <v>0</v>
      </c>
      <c r="U27" s="427"/>
      <c r="V27" s="79"/>
      <c r="W27" s="373">
        <f t="shared" si="42"/>
        <v>0</v>
      </c>
      <c r="X27" s="78"/>
      <c r="Y27" s="374">
        <f t="shared" si="43"/>
        <v>0</v>
      </c>
      <c r="Z27" s="78"/>
      <c r="AA27" s="216">
        <f t="shared" si="4"/>
        <v>0</v>
      </c>
      <c r="AB27" s="78"/>
      <c r="AC27" s="374">
        <f t="shared" si="44"/>
        <v>0</v>
      </c>
      <c r="AD27" s="78"/>
      <c r="AE27" s="374">
        <f t="shared" si="45"/>
        <v>0</v>
      </c>
      <c r="AF27" s="78"/>
      <c r="AG27" s="374">
        <f t="shared" si="46"/>
        <v>0</v>
      </c>
      <c r="AH27" s="78"/>
      <c r="AI27" s="374">
        <f t="shared" si="47"/>
        <v>0</v>
      </c>
      <c r="AJ27" s="78"/>
      <c r="AK27" s="374">
        <f t="shared" si="48"/>
        <v>0</v>
      </c>
      <c r="AL27" s="78"/>
      <c r="AM27" s="374">
        <f t="shared" si="49"/>
        <v>0</v>
      </c>
      <c r="AN27" s="78"/>
      <c r="AO27" s="374">
        <f t="shared" si="50"/>
        <v>0</v>
      </c>
      <c r="AP27" s="78"/>
      <c r="AQ27" s="374">
        <f t="shared" si="51"/>
        <v>0</v>
      </c>
      <c r="AR27" s="78"/>
      <c r="AS27" s="374">
        <f t="shared" si="52"/>
        <v>0</v>
      </c>
      <c r="AT27" s="78"/>
      <c r="AU27" s="374">
        <f t="shared" si="53"/>
        <v>0</v>
      </c>
      <c r="AV27" s="78"/>
      <c r="AW27" s="374">
        <f t="shared" si="54"/>
        <v>0</v>
      </c>
      <c r="AX27" s="117">
        <f t="shared" si="23"/>
        <v>0</v>
      </c>
      <c r="AY27" s="147"/>
      <c r="AZ27" s="120">
        <f>AX27*AY27</f>
        <v>0</v>
      </c>
      <c r="BA27" s="148"/>
      <c r="BB27" s="149"/>
      <c r="BC27" s="89"/>
    </row>
    <row r="28" spans="1:55" ht="30" customHeight="1" thickTop="1" thickBot="1">
      <c r="A28" s="883" t="s">
        <v>214</v>
      </c>
      <c r="B28" s="883"/>
      <c r="C28" s="883"/>
      <c r="D28" s="883"/>
      <c r="E28" s="188"/>
      <c r="F28" s="214">
        <f>SUM(F6:F27)</f>
        <v>36102.31</v>
      </c>
      <c r="G28" s="188"/>
      <c r="H28" s="214">
        <f>SUM(H6:H27)</f>
        <v>14956.199999999999</v>
      </c>
      <c r="I28" s="188"/>
      <c r="J28" s="214">
        <f>SUM(J6:J27)</f>
        <v>6244.4100000000008</v>
      </c>
      <c r="K28" s="188"/>
      <c r="L28" s="214">
        <f>SUM(L6:L27)</f>
        <v>7563</v>
      </c>
      <c r="M28" s="188"/>
      <c r="N28" s="214">
        <f>SUM(N6:N27)</f>
        <v>16327.5</v>
      </c>
      <c r="O28" s="188"/>
      <c r="P28" s="214">
        <f>SUM(P6:P27)</f>
        <v>13518.01</v>
      </c>
      <c r="Q28" s="188"/>
      <c r="R28" s="214">
        <f>SUM(R6:R27)</f>
        <v>11612.800000000001</v>
      </c>
      <c r="S28" s="188"/>
      <c r="T28" s="214">
        <f>SUM(T6:T27)</f>
        <v>33679.81</v>
      </c>
      <c r="U28" s="428"/>
      <c r="V28" s="228"/>
      <c r="W28" s="375">
        <f>SUM(W6:W27)</f>
        <v>3832</v>
      </c>
      <c r="X28" s="228"/>
      <c r="Y28" s="375">
        <f>SUM(Y6:Y27)</f>
        <v>7259.28</v>
      </c>
      <c r="Z28" s="228"/>
      <c r="AA28" s="375">
        <f>SUM(AA6:AA27)</f>
        <v>10096.06</v>
      </c>
      <c r="AB28" s="228"/>
      <c r="AC28" s="375">
        <f>SUM(AC6:AC27)</f>
        <v>5036.05</v>
      </c>
      <c r="AD28" s="228"/>
      <c r="AE28" s="375">
        <f>SUM(AE6:AE27)</f>
        <v>10344.299999999999</v>
      </c>
      <c r="AF28" s="228"/>
      <c r="AG28" s="375">
        <f>SUM(AG6:AG27)</f>
        <v>3133.2</v>
      </c>
      <c r="AH28" s="228"/>
      <c r="AI28" s="375">
        <f>SUM(AI6:AI27)</f>
        <v>12307.4</v>
      </c>
      <c r="AJ28" s="228"/>
      <c r="AK28" s="375">
        <f>SUM(AK6:AK27)</f>
        <v>20825.5</v>
      </c>
      <c r="AL28" s="376"/>
      <c r="AM28" s="375">
        <f>SUM(AM6:AM27)</f>
        <v>4355.71</v>
      </c>
      <c r="AN28" s="376"/>
      <c r="AO28" s="375">
        <f>SUM(AO6:AO27)</f>
        <v>4355.71</v>
      </c>
      <c r="AP28" s="376"/>
      <c r="AQ28" s="375">
        <f>SUM(AQ6:AQ27)</f>
        <v>19869.71</v>
      </c>
      <c r="AR28" s="376"/>
      <c r="AS28" s="375">
        <f>SUM(AS6:AS27)</f>
        <v>3352.5499999999997</v>
      </c>
      <c r="AT28" s="376"/>
      <c r="AU28" s="375">
        <f>SUM(AU6:AU27)</f>
        <v>12037.3</v>
      </c>
      <c r="AV28" s="376"/>
      <c r="AW28" s="375">
        <f>SUM(AW6:AW27)</f>
        <v>7613.8</v>
      </c>
      <c r="AX28" s="117">
        <f t="shared" si="23"/>
        <v>0</v>
      </c>
      <c r="AY28" s="189"/>
      <c r="AZ28" s="94">
        <f>SUM(AZ6:AZ27)</f>
        <v>264422.61</v>
      </c>
      <c r="BA28" s="219"/>
      <c r="BB28" s="7"/>
      <c r="BC28" s="89"/>
    </row>
    <row r="29" spans="1:55" ht="21" customHeight="1" thickTop="1" thickBot="1">
      <c r="A29" s="184" t="s">
        <v>195</v>
      </c>
      <c r="B29" s="172" t="s">
        <v>338</v>
      </c>
      <c r="C29" s="173"/>
      <c r="D29" s="76" t="s">
        <v>121</v>
      </c>
      <c r="E29" s="80">
        <v>0</v>
      </c>
      <c r="F29" s="223">
        <f>E29*AY29</f>
        <v>0</v>
      </c>
      <c r="G29" s="80">
        <v>0</v>
      </c>
      <c r="H29" s="221">
        <f>G29*AY29</f>
        <v>0</v>
      </c>
      <c r="I29" s="80">
        <v>0</v>
      </c>
      <c r="J29" s="221">
        <f>I29*AY29</f>
        <v>0</v>
      </c>
      <c r="K29" s="80">
        <v>0</v>
      </c>
      <c r="L29" s="221">
        <f>K29*AY29</f>
        <v>0</v>
      </c>
      <c r="M29" s="80">
        <v>0</v>
      </c>
      <c r="N29" s="221">
        <f>M29*AY29</f>
        <v>0</v>
      </c>
      <c r="O29" s="80">
        <v>0</v>
      </c>
      <c r="P29" s="221">
        <f>O29*AY29</f>
        <v>0</v>
      </c>
      <c r="Q29" s="80">
        <v>0</v>
      </c>
      <c r="R29" s="221">
        <f>Q29*AY29</f>
        <v>0</v>
      </c>
      <c r="S29" s="80">
        <v>0</v>
      </c>
      <c r="T29" s="221">
        <f>S29*AY29</f>
        <v>0</v>
      </c>
      <c r="U29" s="429"/>
      <c r="V29" s="80">
        <v>0</v>
      </c>
      <c r="W29" s="377">
        <f t="shared" ref="W29:W44" si="55">V29*AY29</f>
        <v>0</v>
      </c>
      <c r="X29" s="80">
        <v>0</v>
      </c>
      <c r="Y29" s="368">
        <f t="shared" ref="Y29:Y44" si="56">X29*AY29</f>
        <v>0</v>
      </c>
      <c r="Z29" s="80">
        <v>0</v>
      </c>
      <c r="AA29" s="368">
        <f t="shared" ref="AA29:AA44" si="57">Z29*AY29</f>
        <v>0</v>
      </c>
      <c r="AB29" s="80">
        <v>0</v>
      </c>
      <c r="AC29" s="368">
        <f t="shared" ref="AC29:AC44" si="58">AB29*AY29</f>
        <v>0</v>
      </c>
      <c r="AD29" s="80">
        <v>0</v>
      </c>
      <c r="AE29" s="368">
        <f t="shared" ref="AE29:AE44" si="59">AD29*AY29</f>
        <v>0</v>
      </c>
      <c r="AF29" s="80">
        <v>0</v>
      </c>
      <c r="AG29" s="368">
        <f t="shared" ref="AG29:AG44" si="60">AF29*AY29</f>
        <v>0</v>
      </c>
      <c r="AH29" s="80">
        <v>0</v>
      </c>
      <c r="AI29" s="368">
        <f t="shared" ref="AI29:AI44" si="61">AH29*AY29</f>
        <v>0</v>
      </c>
      <c r="AJ29" s="80">
        <v>0</v>
      </c>
      <c r="AK29" s="368">
        <f t="shared" ref="AK29:AK44" si="62">AJ29*AY29</f>
        <v>0</v>
      </c>
      <c r="AL29" s="80">
        <v>0</v>
      </c>
      <c r="AM29" s="378">
        <f t="shared" ref="AM29:AM44" si="63">AL29*AY29</f>
        <v>0</v>
      </c>
      <c r="AN29" s="80">
        <v>0</v>
      </c>
      <c r="AO29" s="378">
        <f t="shared" ref="AO29:AO44" si="64">AN29*AY29</f>
        <v>0</v>
      </c>
      <c r="AP29" s="80">
        <v>0</v>
      </c>
      <c r="AQ29" s="378">
        <f t="shared" ref="AQ29:AQ44" si="65">AP29*AY29</f>
        <v>0</v>
      </c>
      <c r="AR29" s="80">
        <v>0</v>
      </c>
      <c r="AS29" s="378">
        <f t="shared" ref="AS29:AS44" si="66">AR29*AY29</f>
        <v>0</v>
      </c>
      <c r="AT29" s="80">
        <v>0</v>
      </c>
      <c r="AU29" s="378">
        <f t="shared" ref="AU29:AU44" si="67">AT29*AY29</f>
        <v>0</v>
      </c>
      <c r="AV29" s="80">
        <v>0</v>
      </c>
      <c r="AW29" s="378">
        <f t="shared" ref="AW29:AW44" si="68">AV29*AY29</f>
        <v>0</v>
      </c>
      <c r="AX29" s="117">
        <f t="shared" si="23"/>
        <v>0</v>
      </c>
      <c r="AY29" s="202">
        <f>'Memorial Custo'!F60</f>
        <v>62.88</v>
      </c>
      <c r="AZ29" s="118">
        <f t="shared" si="39"/>
        <v>0</v>
      </c>
      <c r="BA29" s="107" t="s">
        <v>377</v>
      </c>
      <c r="BB29" s="108" t="s">
        <v>378</v>
      </c>
      <c r="BC29" s="220"/>
    </row>
    <row r="30" spans="1:55" ht="24.75" customHeight="1" thickTop="1" thickBot="1">
      <c r="A30" s="185"/>
      <c r="B30" s="174" t="s">
        <v>247</v>
      </c>
      <c r="C30" s="175"/>
      <c r="D30" s="71" t="s">
        <v>196</v>
      </c>
      <c r="E30" s="73">
        <v>900</v>
      </c>
      <c r="F30" s="224">
        <f t="shared" ref="F30:F44" si="69">E30*AY30</f>
        <v>4401</v>
      </c>
      <c r="G30" s="73">
        <v>400</v>
      </c>
      <c r="H30" s="201">
        <f t="shared" ref="H30:H44" si="70">G30*AY30</f>
        <v>1955.9999999999998</v>
      </c>
      <c r="I30" s="73">
        <v>0</v>
      </c>
      <c r="J30" s="201">
        <f t="shared" ref="J30:J44" si="71">I30*AY30</f>
        <v>0</v>
      </c>
      <c r="K30" s="73">
        <v>175</v>
      </c>
      <c r="L30" s="201">
        <f t="shared" ref="L30:L44" si="72">K30*AY30</f>
        <v>855.75</v>
      </c>
      <c r="M30" s="73">
        <v>75</v>
      </c>
      <c r="N30" s="201">
        <f t="shared" ref="N30:N44" si="73">M30*AY30</f>
        <v>366.75</v>
      </c>
      <c r="O30" s="73">
        <v>250</v>
      </c>
      <c r="P30" s="201">
        <f t="shared" ref="P30:P44" si="74">O30*AY30</f>
        <v>1222.5</v>
      </c>
      <c r="Q30" s="73">
        <v>200</v>
      </c>
      <c r="R30" s="201">
        <f t="shared" ref="R30:R44" si="75">Q30*AY30</f>
        <v>977.99999999999989</v>
      </c>
      <c r="S30" s="73">
        <v>900</v>
      </c>
      <c r="T30" s="201">
        <f t="shared" ref="T30:T44" si="76">S30*AY30</f>
        <v>4401</v>
      </c>
      <c r="U30" s="430"/>
      <c r="V30" s="73">
        <v>150</v>
      </c>
      <c r="W30" s="224">
        <f t="shared" si="55"/>
        <v>733.5</v>
      </c>
      <c r="X30" s="73">
        <v>200</v>
      </c>
      <c r="Y30" s="201">
        <f t="shared" si="56"/>
        <v>977.99999999999989</v>
      </c>
      <c r="Z30" s="73">
        <v>400</v>
      </c>
      <c r="AA30" s="201">
        <f t="shared" si="57"/>
        <v>1955.9999999999998</v>
      </c>
      <c r="AB30" s="73">
        <v>125</v>
      </c>
      <c r="AC30" s="201">
        <f t="shared" si="58"/>
        <v>611.25</v>
      </c>
      <c r="AD30" s="73">
        <v>350</v>
      </c>
      <c r="AE30" s="201">
        <f t="shared" si="59"/>
        <v>1711.5</v>
      </c>
      <c r="AF30" s="73">
        <v>75</v>
      </c>
      <c r="AG30" s="201">
        <f t="shared" si="60"/>
        <v>366.75</v>
      </c>
      <c r="AH30" s="73">
        <v>400</v>
      </c>
      <c r="AI30" s="201">
        <f t="shared" si="61"/>
        <v>1955.9999999999998</v>
      </c>
      <c r="AJ30" s="73">
        <v>960</v>
      </c>
      <c r="AK30" s="201">
        <f t="shared" si="62"/>
        <v>4694.3999999999996</v>
      </c>
      <c r="AL30" s="73">
        <v>100</v>
      </c>
      <c r="AM30" s="379">
        <f t="shared" si="63"/>
        <v>488.99999999999994</v>
      </c>
      <c r="AN30" s="73">
        <v>100</v>
      </c>
      <c r="AO30" s="379">
        <f t="shared" si="64"/>
        <v>488.99999999999994</v>
      </c>
      <c r="AP30" s="73">
        <v>850</v>
      </c>
      <c r="AQ30" s="379">
        <f t="shared" si="65"/>
        <v>4156.5</v>
      </c>
      <c r="AR30" s="73">
        <v>0</v>
      </c>
      <c r="AS30" s="379">
        <f t="shared" si="66"/>
        <v>0</v>
      </c>
      <c r="AT30" s="73">
        <v>450</v>
      </c>
      <c r="AU30" s="379">
        <f t="shared" si="67"/>
        <v>2200.5</v>
      </c>
      <c r="AV30" s="73">
        <v>300</v>
      </c>
      <c r="AW30" s="379">
        <f t="shared" si="68"/>
        <v>1467</v>
      </c>
      <c r="AX30" s="117">
        <f t="shared" si="23"/>
        <v>7360</v>
      </c>
      <c r="AY30" s="203">
        <f>'Memorial Custo'!E34</f>
        <v>4.8899999999999997</v>
      </c>
      <c r="AZ30" s="119">
        <f t="shared" si="39"/>
        <v>35990.399999999994</v>
      </c>
      <c r="BA30" s="103" t="s">
        <v>377</v>
      </c>
      <c r="BB30" s="104" t="s">
        <v>378</v>
      </c>
    </row>
    <row r="31" spans="1:55" ht="14.25" thickTop="1" thickBot="1">
      <c r="A31" s="185"/>
      <c r="B31" s="174" t="s">
        <v>197</v>
      </c>
      <c r="C31" s="175"/>
      <c r="D31" s="71" t="s">
        <v>118</v>
      </c>
      <c r="E31" s="73">
        <v>18</v>
      </c>
      <c r="F31" s="224">
        <f t="shared" si="69"/>
        <v>1656.18</v>
      </c>
      <c r="G31" s="73">
        <v>8</v>
      </c>
      <c r="H31" s="201">
        <f t="shared" si="70"/>
        <v>736.08</v>
      </c>
      <c r="I31" s="73">
        <v>0</v>
      </c>
      <c r="J31" s="201">
        <f t="shared" si="71"/>
        <v>0</v>
      </c>
      <c r="K31" s="73">
        <v>7</v>
      </c>
      <c r="L31" s="201">
        <f t="shared" si="72"/>
        <v>644.07000000000005</v>
      </c>
      <c r="M31" s="73">
        <v>3</v>
      </c>
      <c r="N31" s="201">
        <f t="shared" si="73"/>
        <v>276.03000000000003</v>
      </c>
      <c r="O31" s="73">
        <v>8</v>
      </c>
      <c r="P31" s="201">
        <f t="shared" si="74"/>
        <v>736.08</v>
      </c>
      <c r="Q31" s="73">
        <v>8</v>
      </c>
      <c r="R31" s="201">
        <f t="shared" si="75"/>
        <v>736.08</v>
      </c>
      <c r="S31" s="73">
        <v>18</v>
      </c>
      <c r="T31" s="201">
        <f t="shared" si="76"/>
        <v>1656.18</v>
      </c>
      <c r="U31" s="430"/>
      <c r="V31" s="73">
        <v>3</v>
      </c>
      <c r="W31" s="224">
        <f t="shared" si="55"/>
        <v>276.03000000000003</v>
      </c>
      <c r="X31" s="73">
        <v>4</v>
      </c>
      <c r="Y31" s="201">
        <f t="shared" si="56"/>
        <v>368.04</v>
      </c>
      <c r="Z31" s="73">
        <v>8</v>
      </c>
      <c r="AA31" s="201">
        <f t="shared" si="57"/>
        <v>736.08</v>
      </c>
      <c r="AB31" s="73">
        <v>5</v>
      </c>
      <c r="AC31" s="201">
        <f t="shared" si="58"/>
        <v>460.05</v>
      </c>
      <c r="AD31" s="73">
        <v>7</v>
      </c>
      <c r="AE31" s="201">
        <f t="shared" si="59"/>
        <v>644.07000000000005</v>
      </c>
      <c r="AF31" s="73">
        <v>3</v>
      </c>
      <c r="AG31" s="201">
        <f t="shared" si="60"/>
        <v>276.03000000000003</v>
      </c>
      <c r="AH31" s="73">
        <v>8</v>
      </c>
      <c r="AI31" s="201">
        <f t="shared" si="61"/>
        <v>736.08</v>
      </c>
      <c r="AJ31" s="73">
        <v>16</v>
      </c>
      <c r="AK31" s="201">
        <f t="shared" si="62"/>
        <v>1472.16</v>
      </c>
      <c r="AL31" s="73">
        <v>2</v>
      </c>
      <c r="AM31" s="379">
        <f t="shared" si="63"/>
        <v>184.02</v>
      </c>
      <c r="AN31" s="73">
        <v>2</v>
      </c>
      <c r="AO31" s="379">
        <f t="shared" si="64"/>
        <v>184.02</v>
      </c>
      <c r="AP31" s="73">
        <v>17</v>
      </c>
      <c r="AQ31" s="379">
        <f t="shared" si="65"/>
        <v>1564.17</v>
      </c>
      <c r="AR31" s="73">
        <v>5</v>
      </c>
      <c r="AS31" s="379">
        <f t="shared" si="66"/>
        <v>460.05</v>
      </c>
      <c r="AT31" s="73">
        <v>9</v>
      </c>
      <c r="AU31" s="379">
        <f t="shared" si="67"/>
        <v>828.09</v>
      </c>
      <c r="AV31" s="73">
        <v>6</v>
      </c>
      <c r="AW31" s="379">
        <f t="shared" si="68"/>
        <v>552.06000000000006</v>
      </c>
      <c r="AX31" s="117">
        <f t="shared" si="23"/>
        <v>165</v>
      </c>
      <c r="AY31" s="203">
        <f>'Memorial Custo'!E37</f>
        <v>92.01</v>
      </c>
      <c r="AZ31" s="119">
        <f t="shared" si="39"/>
        <v>15181.650000000001</v>
      </c>
      <c r="BA31" s="103" t="s">
        <v>377</v>
      </c>
      <c r="BB31" s="104" t="s">
        <v>378</v>
      </c>
    </row>
    <row r="32" spans="1:55" ht="24" thickTop="1" thickBot="1">
      <c r="A32" s="185"/>
      <c r="B32" s="182" t="s">
        <v>451</v>
      </c>
      <c r="C32" s="183"/>
      <c r="D32" s="71" t="s">
        <v>119</v>
      </c>
      <c r="E32" s="73">
        <v>0</v>
      </c>
      <c r="F32" s="224">
        <f t="shared" si="69"/>
        <v>0</v>
      </c>
      <c r="G32" s="73">
        <v>0</v>
      </c>
      <c r="H32" s="201">
        <f t="shared" si="70"/>
        <v>0</v>
      </c>
      <c r="I32" s="73">
        <v>0</v>
      </c>
      <c r="J32" s="201">
        <f t="shared" si="71"/>
        <v>0</v>
      </c>
      <c r="K32" s="73">
        <v>0</v>
      </c>
      <c r="L32" s="201">
        <f t="shared" si="72"/>
        <v>0</v>
      </c>
      <c r="M32" s="73">
        <v>0</v>
      </c>
      <c r="N32" s="201">
        <f t="shared" si="73"/>
        <v>0</v>
      </c>
      <c r="O32" s="73">
        <v>0</v>
      </c>
      <c r="P32" s="201">
        <f t="shared" si="74"/>
        <v>0</v>
      </c>
      <c r="Q32" s="73">
        <v>0</v>
      </c>
      <c r="R32" s="201">
        <f t="shared" si="75"/>
        <v>0</v>
      </c>
      <c r="S32" s="73">
        <v>0</v>
      </c>
      <c r="T32" s="201">
        <f t="shared" si="76"/>
        <v>0</v>
      </c>
      <c r="U32" s="430"/>
      <c r="V32" s="73">
        <v>0</v>
      </c>
      <c r="W32" s="224">
        <f t="shared" si="55"/>
        <v>0</v>
      </c>
      <c r="X32" s="73">
        <v>0</v>
      </c>
      <c r="Y32" s="201">
        <f t="shared" si="56"/>
        <v>0</v>
      </c>
      <c r="Z32" s="73">
        <v>0</v>
      </c>
      <c r="AA32" s="201">
        <f t="shared" si="57"/>
        <v>0</v>
      </c>
      <c r="AB32" s="73">
        <v>0</v>
      </c>
      <c r="AC32" s="201">
        <f t="shared" si="58"/>
        <v>0</v>
      </c>
      <c r="AD32" s="73">
        <v>0</v>
      </c>
      <c r="AE32" s="201">
        <f t="shared" si="59"/>
        <v>0</v>
      </c>
      <c r="AF32" s="73">
        <v>0</v>
      </c>
      <c r="AG32" s="201">
        <f t="shared" si="60"/>
        <v>0</v>
      </c>
      <c r="AH32" s="73">
        <v>0</v>
      </c>
      <c r="AI32" s="201">
        <f t="shared" si="61"/>
        <v>0</v>
      </c>
      <c r="AJ32" s="73">
        <v>0</v>
      </c>
      <c r="AK32" s="201">
        <f t="shared" si="62"/>
        <v>0</v>
      </c>
      <c r="AL32" s="73">
        <v>0</v>
      </c>
      <c r="AM32" s="379">
        <f t="shared" si="63"/>
        <v>0</v>
      </c>
      <c r="AN32" s="73">
        <v>0</v>
      </c>
      <c r="AO32" s="379">
        <f t="shared" si="64"/>
        <v>0</v>
      </c>
      <c r="AP32" s="73">
        <v>0</v>
      </c>
      <c r="AQ32" s="379">
        <f t="shared" si="65"/>
        <v>0</v>
      </c>
      <c r="AR32" s="73">
        <v>0</v>
      </c>
      <c r="AS32" s="379">
        <f t="shared" si="66"/>
        <v>0</v>
      </c>
      <c r="AT32" s="73">
        <v>0</v>
      </c>
      <c r="AU32" s="379">
        <f t="shared" si="67"/>
        <v>0</v>
      </c>
      <c r="AV32" s="73">
        <v>0</v>
      </c>
      <c r="AW32" s="379">
        <f t="shared" si="68"/>
        <v>0</v>
      </c>
      <c r="AX32" s="117">
        <f t="shared" si="23"/>
        <v>0</v>
      </c>
      <c r="AY32" s="203">
        <v>50.54</v>
      </c>
      <c r="AZ32" s="119">
        <f t="shared" si="39"/>
        <v>0</v>
      </c>
      <c r="BA32" s="98" t="s">
        <v>567</v>
      </c>
      <c r="BB32" s="99" t="s">
        <v>381</v>
      </c>
    </row>
    <row r="33" spans="1:55" ht="24" thickTop="1" thickBot="1">
      <c r="A33" s="185"/>
      <c r="B33" s="182" t="s">
        <v>336</v>
      </c>
      <c r="C33" s="183"/>
      <c r="D33" s="71" t="s">
        <v>119</v>
      </c>
      <c r="E33" s="109">
        <v>0</v>
      </c>
      <c r="F33" s="224">
        <f t="shared" si="69"/>
        <v>0</v>
      </c>
      <c r="G33" s="109">
        <v>0</v>
      </c>
      <c r="H33" s="201">
        <f t="shared" si="70"/>
        <v>0</v>
      </c>
      <c r="I33" s="109">
        <v>0</v>
      </c>
      <c r="J33" s="201">
        <f t="shared" si="71"/>
        <v>0</v>
      </c>
      <c r="K33" s="109">
        <v>0</v>
      </c>
      <c r="L33" s="201">
        <f t="shared" si="72"/>
        <v>0</v>
      </c>
      <c r="M33" s="109">
        <v>0</v>
      </c>
      <c r="N33" s="201">
        <f t="shared" si="73"/>
        <v>0</v>
      </c>
      <c r="O33" s="109">
        <v>0</v>
      </c>
      <c r="P33" s="201">
        <f t="shared" si="74"/>
        <v>0</v>
      </c>
      <c r="Q33" s="109">
        <v>0</v>
      </c>
      <c r="R33" s="201">
        <f t="shared" si="75"/>
        <v>0</v>
      </c>
      <c r="S33" s="109">
        <v>0</v>
      </c>
      <c r="T33" s="201">
        <f t="shared" si="76"/>
        <v>0</v>
      </c>
      <c r="U33" s="430"/>
      <c r="V33" s="109">
        <v>0</v>
      </c>
      <c r="W33" s="224">
        <f t="shared" si="55"/>
        <v>0</v>
      </c>
      <c r="X33" s="109">
        <v>0</v>
      </c>
      <c r="Y33" s="201">
        <f t="shared" si="56"/>
        <v>0</v>
      </c>
      <c r="Z33" s="109">
        <v>0</v>
      </c>
      <c r="AA33" s="201">
        <f t="shared" si="57"/>
        <v>0</v>
      </c>
      <c r="AB33" s="109">
        <v>0</v>
      </c>
      <c r="AC33" s="201">
        <f t="shared" si="58"/>
        <v>0</v>
      </c>
      <c r="AD33" s="109">
        <v>0</v>
      </c>
      <c r="AE33" s="201">
        <f t="shared" si="59"/>
        <v>0</v>
      </c>
      <c r="AF33" s="109">
        <v>0</v>
      </c>
      <c r="AG33" s="201">
        <f t="shared" si="60"/>
        <v>0</v>
      </c>
      <c r="AH33" s="109">
        <v>0</v>
      </c>
      <c r="AI33" s="201">
        <f t="shared" si="61"/>
        <v>0</v>
      </c>
      <c r="AJ33" s="109">
        <v>0</v>
      </c>
      <c r="AK33" s="201">
        <f t="shared" si="62"/>
        <v>0</v>
      </c>
      <c r="AL33" s="109">
        <v>0</v>
      </c>
      <c r="AM33" s="379">
        <f t="shared" si="63"/>
        <v>0</v>
      </c>
      <c r="AN33" s="109">
        <v>0</v>
      </c>
      <c r="AO33" s="379">
        <f t="shared" si="64"/>
        <v>0</v>
      </c>
      <c r="AP33" s="109">
        <v>0</v>
      </c>
      <c r="AQ33" s="379">
        <f t="shared" si="65"/>
        <v>0</v>
      </c>
      <c r="AR33" s="109">
        <v>0</v>
      </c>
      <c r="AS33" s="379">
        <f t="shared" si="66"/>
        <v>0</v>
      </c>
      <c r="AT33" s="109">
        <v>0</v>
      </c>
      <c r="AU33" s="379">
        <f t="shared" si="67"/>
        <v>0</v>
      </c>
      <c r="AV33" s="109">
        <v>0</v>
      </c>
      <c r="AW33" s="379">
        <f t="shared" si="68"/>
        <v>0</v>
      </c>
      <c r="AX33" s="117">
        <f t="shared" si="23"/>
        <v>0</v>
      </c>
      <c r="AY33" s="204">
        <v>81.95</v>
      </c>
      <c r="AZ33" s="119">
        <f t="shared" si="39"/>
        <v>0</v>
      </c>
      <c r="BA33" s="98" t="s">
        <v>567</v>
      </c>
      <c r="BB33" s="99" t="s">
        <v>379</v>
      </c>
    </row>
    <row r="34" spans="1:55" ht="24" thickTop="1" thickBot="1">
      <c r="A34" s="185"/>
      <c r="B34" s="176" t="s">
        <v>337</v>
      </c>
      <c r="C34" s="177"/>
      <c r="D34" s="71" t="s">
        <v>119</v>
      </c>
      <c r="E34" s="109">
        <v>0</v>
      </c>
      <c r="F34" s="224">
        <f t="shared" si="69"/>
        <v>0</v>
      </c>
      <c r="G34" s="109">
        <v>0</v>
      </c>
      <c r="H34" s="201">
        <f t="shared" si="70"/>
        <v>0</v>
      </c>
      <c r="I34" s="109">
        <v>0</v>
      </c>
      <c r="J34" s="201">
        <f t="shared" si="71"/>
        <v>0</v>
      </c>
      <c r="K34" s="109">
        <v>0</v>
      </c>
      <c r="L34" s="201">
        <f t="shared" si="72"/>
        <v>0</v>
      </c>
      <c r="M34" s="109">
        <v>0</v>
      </c>
      <c r="N34" s="201">
        <f t="shared" si="73"/>
        <v>0</v>
      </c>
      <c r="O34" s="109">
        <v>0</v>
      </c>
      <c r="P34" s="201">
        <f t="shared" si="74"/>
        <v>0</v>
      </c>
      <c r="Q34" s="109">
        <v>0</v>
      </c>
      <c r="R34" s="201">
        <f t="shared" si="75"/>
        <v>0</v>
      </c>
      <c r="S34" s="109">
        <v>0</v>
      </c>
      <c r="T34" s="201">
        <f t="shared" si="76"/>
        <v>0</v>
      </c>
      <c r="U34" s="430"/>
      <c r="V34" s="109">
        <v>0</v>
      </c>
      <c r="W34" s="224">
        <f t="shared" si="55"/>
        <v>0</v>
      </c>
      <c r="X34" s="109">
        <v>0</v>
      </c>
      <c r="Y34" s="201">
        <f t="shared" si="56"/>
        <v>0</v>
      </c>
      <c r="Z34" s="109">
        <v>0</v>
      </c>
      <c r="AA34" s="201">
        <f t="shared" si="57"/>
        <v>0</v>
      </c>
      <c r="AB34" s="109">
        <v>0</v>
      </c>
      <c r="AC34" s="201">
        <f t="shared" si="58"/>
        <v>0</v>
      </c>
      <c r="AD34" s="109">
        <v>0</v>
      </c>
      <c r="AE34" s="201">
        <f t="shared" si="59"/>
        <v>0</v>
      </c>
      <c r="AF34" s="109">
        <v>0</v>
      </c>
      <c r="AG34" s="201">
        <f t="shared" si="60"/>
        <v>0</v>
      </c>
      <c r="AH34" s="109">
        <v>0</v>
      </c>
      <c r="AI34" s="201">
        <f t="shared" si="61"/>
        <v>0</v>
      </c>
      <c r="AJ34" s="109">
        <v>0</v>
      </c>
      <c r="AK34" s="201">
        <f t="shared" si="62"/>
        <v>0</v>
      </c>
      <c r="AL34" s="109">
        <v>0</v>
      </c>
      <c r="AM34" s="379">
        <f t="shared" si="63"/>
        <v>0</v>
      </c>
      <c r="AN34" s="109">
        <v>0</v>
      </c>
      <c r="AO34" s="379">
        <f t="shared" si="64"/>
        <v>0</v>
      </c>
      <c r="AP34" s="109">
        <v>0</v>
      </c>
      <c r="AQ34" s="379">
        <f t="shared" si="65"/>
        <v>0</v>
      </c>
      <c r="AR34" s="109">
        <v>0</v>
      </c>
      <c r="AS34" s="379">
        <f t="shared" si="66"/>
        <v>0</v>
      </c>
      <c r="AT34" s="109">
        <v>0</v>
      </c>
      <c r="AU34" s="379">
        <f t="shared" si="67"/>
        <v>0</v>
      </c>
      <c r="AV34" s="109">
        <v>0</v>
      </c>
      <c r="AW34" s="379">
        <f t="shared" si="68"/>
        <v>0</v>
      </c>
      <c r="AX34" s="117">
        <f t="shared" si="23"/>
        <v>0</v>
      </c>
      <c r="AY34" s="204">
        <v>141.31</v>
      </c>
      <c r="AZ34" s="119">
        <f t="shared" si="39"/>
        <v>0</v>
      </c>
      <c r="BA34" s="98" t="s">
        <v>567</v>
      </c>
      <c r="BB34" s="99" t="s">
        <v>380</v>
      </c>
    </row>
    <row r="35" spans="1:55" ht="35.25" thickTop="1" thickBot="1">
      <c r="A35" s="185"/>
      <c r="B35" s="176" t="s">
        <v>342</v>
      </c>
      <c r="C35" s="177"/>
      <c r="D35" s="71"/>
      <c r="E35" s="109">
        <v>0</v>
      </c>
      <c r="F35" s="224">
        <f t="shared" si="69"/>
        <v>0</v>
      </c>
      <c r="G35" s="109">
        <v>0</v>
      </c>
      <c r="H35" s="201">
        <f t="shared" si="70"/>
        <v>0</v>
      </c>
      <c r="I35" s="109">
        <v>0</v>
      </c>
      <c r="J35" s="201">
        <f t="shared" si="71"/>
        <v>0</v>
      </c>
      <c r="K35" s="109">
        <v>0</v>
      </c>
      <c r="L35" s="201">
        <f t="shared" si="72"/>
        <v>0</v>
      </c>
      <c r="M35" s="109">
        <v>0</v>
      </c>
      <c r="N35" s="201">
        <f t="shared" si="73"/>
        <v>0</v>
      </c>
      <c r="O35" s="109">
        <v>0</v>
      </c>
      <c r="P35" s="201">
        <f t="shared" si="74"/>
        <v>0</v>
      </c>
      <c r="Q35" s="109">
        <v>0</v>
      </c>
      <c r="R35" s="201">
        <f t="shared" si="75"/>
        <v>0</v>
      </c>
      <c r="S35" s="109">
        <v>0</v>
      </c>
      <c r="T35" s="201">
        <f t="shared" si="76"/>
        <v>0</v>
      </c>
      <c r="U35" s="430"/>
      <c r="V35" s="109">
        <v>0</v>
      </c>
      <c r="W35" s="224">
        <f t="shared" si="55"/>
        <v>0</v>
      </c>
      <c r="X35" s="109">
        <v>0</v>
      </c>
      <c r="Y35" s="201">
        <f t="shared" si="56"/>
        <v>0</v>
      </c>
      <c r="Z35" s="109">
        <v>0</v>
      </c>
      <c r="AA35" s="201">
        <f t="shared" si="57"/>
        <v>0</v>
      </c>
      <c r="AB35" s="109">
        <v>0</v>
      </c>
      <c r="AC35" s="201">
        <f t="shared" si="58"/>
        <v>0</v>
      </c>
      <c r="AD35" s="109">
        <v>0</v>
      </c>
      <c r="AE35" s="201">
        <f t="shared" si="59"/>
        <v>0</v>
      </c>
      <c r="AF35" s="109">
        <v>0</v>
      </c>
      <c r="AG35" s="201">
        <f t="shared" si="60"/>
        <v>0</v>
      </c>
      <c r="AH35" s="109">
        <v>0</v>
      </c>
      <c r="AI35" s="201">
        <f t="shared" si="61"/>
        <v>0</v>
      </c>
      <c r="AJ35" s="109">
        <v>0</v>
      </c>
      <c r="AK35" s="201">
        <f t="shared" si="62"/>
        <v>0</v>
      </c>
      <c r="AL35" s="109">
        <v>0</v>
      </c>
      <c r="AM35" s="379">
        <f t="shared" si="63"/>
        <v>0</v>
      </c>
      <c r="AN35" s="109">
        <v>0</v>
      </c>
      <c r="AO35" s="379">
        <f t="shared" si="64"/>
        <v>0</v>
      </c>
      <c r="AP35" s="109">
        <v>0</v>
      </c>
      <c r="AQ35" s="379">
        <f t="shared" si="65"/>
        <v>0</v>
      </c>
      <c r="AR35" s="109">
        <v>0</v>
      </c>
      <c r="AS35" s="379">
        <f t="shared" si="66"/>
        <v>0</v>
      </c>
      <c r="AT35" s="109">
        <v>0</v>
      </c>
      <c r="AU35" s="379">
        <f t="shared" si="67"/>
        <v>0</v>
      </c>
      <c r="AV35" s="109">
        <v>0</v>
      </c>
      <c r="AW35" s="379">
        <f t="shared" si="68"/>
        <v>0</v>
      </c>
      <c r="AX35" s="117">
        <f t="shared" si="23"/>
        <v>0</v>
      </c>
      <c r="AY35" s="203">
        <f>'Memorial Custo'!F54</f>
        <v>882.13</v>
      </c>
      <c r="AZ35" s="119">
        <f t="shared" si="39"/>
        <v>0</v>
      </c>
      <c r="BA35" s="103" t="s">
        <v>377</v>
      </c>
      <c r="BB35" s="104" t="s">
        <v>378</v>
      </c>
    </row>
    <row r="36" spans="1:55" ht="21.75" customHeight="1" thickTop="1" thickBot="1">
      <c r="A36" s="185"/>
      <c r="B36" s="176" t="s">
        <v>382</v>
      </c>
      <c r="C36" s="177"/>
      <c r="D36" s="71" t="s">
        <v>193</v>
      </c>
      <c r="E36" s="73">
        <v>0</v>
      </c>
      <c r="F36" s="224">
        <f t="shared" si="69"/>
        <v>0</v>
      </c>
      <c r="G36" s="73">
        <v>0</v>
      </c>
      <c r="H36" s="201">
        <f t="shared" si="70"/>
        <v>0</v>
      </c>
      <c r="I36" s="73">
        <v>0</v>
      </c>
      <c r="J36" s="201">
        <f t="shared" si="71"/>
        <v>0</v>
      </c>
      <c r="K36" s="73">
        <v>0</v>
      </c>
      <c r="L36" s="201">
        <f t="shared" si="72"/>
        <v>0</v>
      </c>
      <c r="M36" s="73">
        <v>0</v>
      </c>
      <c r="N36" s="201">
        <f t="shared" si="73"/>
        <v>0</v>
      </c>
      <c r="O36" s="73">
        <v>0</v>
      </c>
      <c r="P36" s="201">
        <f t="shared" si="74"/>
        <v>0</v>
      </c>
      <c r="Q36" s="73">
        <v>0</v>
      </c>
      <c r="R36" s="201">
        <f t="shared" si="75"/>
        <v>0</v>
      </c>
      <c r="S36" s="73">
        <v>0</v>
      </c>
      <c r="T36" s="201">
        <f t="shared" si="76"/>
        <v>0</v>
      </c>
      <c r="U36" s="430"/>
      <c r="V36" s="73">
        <v>0</v>
      </c>
      <c r="W36" s="224">
        <f t="shared" si="55"/>
        <v>0</v>
      </c>
      <c r="X36" s="73">
        <v>0</v>
      </c>
      <c r="Y36" s="201">
        <f t="shared" si="56"/>
        <v>0</v>
      </c>
      <c r="Z36" s="73">
        <v>0</v>
      </c>
      <c r="AA36" s="201">
        <f t="shared" si="57"/>
        <v>0</v>
      </c>
      <c r="AB36" s="73">
        <v>0</v>
      </c>
      <c r="AC36" s="201">
        <f t="shared" si="58"/>
        <v>0</v>
      </c>
      <c r="AD36" s="73">
        <v>0</v>
      </c>
      <c r="AE36" s="201">
        <f t="shared" si="59"/>
        <v>0</v>
      </c>
      <c r="AF36" s="73">
        <v>0</v>
      </c>
      <c r="AG36" s="201">
        <f t="shared" si="60"/>
        <v>0</v>
      </c>
      <c r="AH36" s="73">
        <v>0</v>
      </c>
      <c r="AI36" s="201">
        <f t="shared" si="61"/>
        <v>0</v>
      </c>
      <c r="AJ36" s="73">
        <v>0</v>
      </c>
      <c r="AK36" s="201">
        <f t="shared" si="62"/>
        <v>0</v>
      </c>
      <c r="AL36" s="73">
        <v>0</v>
      </c>
      <c r="AM36" s="379">
        <f t="shared" si="63"/>
        <v>0</v>
      </c>
      <c r="AN36" s="73">
        <v>0</v>
      </c>
      <c r="AO36" s="379">
        <f t="shared" si="64"/>
        <v>0</v>
      </c>
      <c r="AP36" s="73">
        <v>0</v>
      </c>
      <c r="AQ36" s="379">
        <f t="shared" si="65"/>
        <v>0</v>
      </c>
      <c r="AR36" s="73">
        <v>0</v>
      </c>
      <c r="AS36" s="379">
        <f t="shared" si="66"/>
        <v>0</v>
      </c>
      <c r="AT36" s="73">
        <v>0</v>
      </c>
      <c r="AU36" s="379">
        <f t="shared" si="67"/>
        <v>0</v>
      </c>
      <c r="AV36" s="73">
        <v>0</v>
      </c>
      <c r="AW36" s="379">
        <f t="shared" si="68"/>
        <v>0</v>
      </c>
      <c r="AX36" s="117">
        <f t="shared" si="23"/>
        <v>0</v>
      </c>
      <c r="AY36" s="203">
        <v>175.6</v>
      </c>
      <c r="AZ36" s="119">
        <f t="shared" si="39"/>
        <v>0</v>
      </c>
      <c r="BA36" s="98" t="s">
        <v>567</v>
      </c>
      <c r="BB36" s="99" t="s">
        <v>383</v>
      </c>
    </row>
    <row r="37" spans="1:55" ht="38.25" customHeight="1" thickTop="1" thickBot="1">
      <c r="A37" s="185"/>
      <c r="B37" s="176" t="s">
        <v>388</v>
      </c>
      <c r="C37" s="177"/>
      <c r="D37" s="71" t="s">
        <v>118</v>
      </c>
      <c r="E37" s="73">
        <v>0</v>
      </c>
      <c r="F37" s="224">
        <f t="shared" si="69"/>
        <v>0</v>
      </c>
      <c r="G37" s="73">
        <v>0</v>
      </c>
      <c r="H37" s="201">
        <f t="shared" si="70"/>
        <v>0</v>
      </c>
      <c r="I37" s="73">
        <v>0</v>
      </c>
      <c r="J37" s="201">
        <f t="shared" si="71"/>
        <v>0</v>
      </c>
      <c r="K37" s="73">
        <v>0</v>
      </c>
      <c r="L37" s="201">
        <f t="shared" si="72"/>
        <v>0</v>
      </c>
      <c r="M37" s="73">
        <v>0</v>
      </c>
      <c r="N37" s="201">
        <f t="shared" si="73"/>
        <v>0</v>
      </c>
      <c r="O37" s="73">
        <v>0</v>
      </c>
      <c r="P37" s="201">
        <f t="shared" si="74"/>
        <v>0</v>
      </c>
      <c r="Q37" s="73">
        <v>0</v>
      </c>
      <c r="R37" s="201">
        <f t="shared" si="75"/>
        <v>0</v>
      </c>
      <c r="S37" s="73">
        <v>0</v>
      </c>
      <c r="T37" s="201">
        <f t="shared" si="76"/>
        <v>0</v>
      </c>
      <c r="U37" s="430"/>
      <c r="V37" s="73">
        <v>0</v>
      </c>
      <c r="W37" s="224">
        <f t="shared" si="55"/>
        <v>0</v>
      </c>
      <c r="X37" s="73">
        <v>0</v>
      </c>
      <c r="Y37" s="201">
        <f t="shared" si="56"/>
        <v>0</v>
      </c>
      <c r="Z37" s="73">
        <v>0</v>
      </c>
      <c r="AA37" s="201">
        <f t="shared" si="57"/>
        <v>0</v>
      </c>
      <c r="AB37" s="73">
        <v>0</v>
      </c>
      <c r="AC37" s="201">
        <f t="shared" si="58"/>
        <v>0</v>
      </c>
      <c r="AD37" s="73">
        <v>0</v>
      </c>
      <c r="AE37" s="201">
        <f t="shared" si="59"/>
        <v>0</v>
      </c>
      <c r="AF37" s="73">
        <v>0</v>
      </c>
      <c r="AG37" s="201">
        <f t="shared" si="60"/>
        <v>0</v>
      </c>
      <c r="AH37" s="73">
        <v>0</v>
      </c>
      <c r="AI37" s="201">
        <f t="shared" si="61"/>
        <v>0</v>
      </c>
      <c r="AJ37" s="73">
        <v>0</v>
      </c>
      <c r="AK37" s="201">
        <f t="shared" si="62"/>
        <v>0</v>
      </c>
      <c r="AL37" s="73">
        <v>0</v>
      </c>
      <c r="AM37" s="379">
        <f t="shared" si="63"/>
        <v>0</v>
      </c>
      <c r="AN37" s="73">
        <v>0</v>
      </c>
      <c r="AO37" s="379">
        <f t="shared" si="64"/>
        <v>0</v>
      </c>
      <c r="AP37" s="73">
        <v>0</v>
      </c>
      <c r="AQ37" s="379">
        <f t="shared" si="65"/>
        <v>0</v>
      </c>
      <c r="AR37" s="73">
        <v>0</v>
      </c>
      <c r="AS37" s="379">
        <f t="shared" si="66"/>
        <v>0</v>
      </c>
      <c r="AT37" s="73">
        <v>0</v>
      </c>
      <c r="AU37" s="379">
        <f t="shared" si="67"/>
        <v>0</v>
      </c>
      <c r="AV37" s="73">
        <v>0</v>
      </c>
      <c r="AW37" s="379">
        <f t="shared" si="68"/>
        <v>0</v>
      </c>
      <c r="AX37" s="117">
        <f t="shared" si="23"/>
        <v>0</v>
      </c>
      <c r="AY37" s="203">
        <f>'Memorial Custo'!E42</f>
        <v>459.46</v>
      </c>
      <c r="AZ37" s="119">
        <f t="shared" si="39"/>
        <v>0</v>
      </c>
      <c r="BA37" s="103" t="s">
        <v>377</v>
      </c>
      <c r="BB37" s="104" t="s">
        <v>378</v>
      </c>
    </row>
    <row r="38" spans="1:55" ht="31.5" customHeight="1" thickTop="1" thickBot="1">
      <c r="A38" s="185"/>
      <c r="B38" s="174" t="s">
        <v>198</v>
      </c>
      <c r="C38" s="175"/>
      <c r="D38" s="71" t="s">
        <v>118</v>
      </c>
      <c r="E38" s="73">
        <v>0</v>
      </c>
      <c r="F38" s="224">
        <f t="shared" si="69"/>
        <v>0</v>
      </c>
      <c r="G38" s="73">
        <v>0</v>
      </c>
      <c r="H38" s="201">
        <f t="shared" si="70"/>
        <v>0</v>
      </c>
      <c r="I38" s="73">
        <v>0</v>
      </c>
      <c r="J38" s="201">
        <f t="shared" si="71"/>
        <v>0</v>
      </c>
      <c r="K38" s="73">
        <v>0</v>
      </c>
      <c r="L38" s="201">
        <f t="shared" si="72"/>
        <v>0</v>
      </c>
      <c r="M38" s="73">
        <v>0</v>
      </c>
      <c r="N38" s="201">
        <f t="shared" si="73"/>
        <v>0</v>
      </c>
      <c r="O38" s="73">
        <v>0</v>
      </c>
      <c r="P38" s="201">
        <f t="shared" si="74"/>
        <v>0</v>
      </c>
      <c r="Q38" s="73">
        <v>0</v>
      </c>
      <c r="R38" s="201">
        <f t="shared" si="75"/>
        <v>0</v>
      </c>
      <c r="S38" s="73">
        <v>0</v>
      </c>
      <c r="T38" s="201">
        <f t="shared" si="76"/>
        <v>0</v>
      </c>
      <c r="U38" s="430"/>
      <c r="V38" s="73">
        <v>0</v>
      </c>
      <c r="W38" s="224">
        <f t="shared" si="55"/>
        <v>0</v>
      </c>
      <c r="X38" s="73">
        <v>0</v>
      </c>
      <c r="Y38" s="201">
        <f t="shared" si="56"/>
        <v>0</v>
      </c>
      <c r="Z38" s="73">
        <v>0</v>
      </c>
      <c r="AA38" s="201">
        <f t="shared" si="57"/>
        <v>0</v>
      </c>
      <c r="AB38" s="73">
        <v>0</v>
      </c>
      <c r="AC38" s="201">
        <f t="shared" si="58"/>
        <v>0</v>
      </c>
      <c r="AD38" s="73">
        <v>0</v>
      </c>
      <c r="AE38" s="201">
        <f t="shared" si="59"/>
        <v>0</v>
      </c>
      <c r="AF38" s="73">
        <v>0</v>
      </c>
      <c r="AG38" s="201">
        <f t="shared" si="60"/>
        <v>0</v>
      </c>
      <c r="AH38" s="73">
        <v>0</v>
      </c>
      <c r="AI38" s="201">
        <f t="shared" si="61"/>
        <v>0</v>
      </c>
      <c r="AJ38" s="73">
        <v>0</v>
      </c>
      <c r="AK38" s="201">
        <f t="shared" si="62"/>
        <v>0</v>
      </c>
      <c r="AL38" s="73">
        <v>0</v>
      </c>
      <c r="AM38" s="379">
        <f t="shared" si="63"/>
        <v>0</v>
      </c>
      <c r="AN38" s="73">
        <v>0</v>
      </c>
      <c r="AO38" s="379">
        <f t="shared" si="64"/>
        <v>0</v>
      </c>
      <c r="AP38" s="73">
        <v>0</v>
      </c>
      <c r="AQ38" s="379">
        <f t="shared" si="65"/>
        <v>0</v>
      </c>
      <c r="AR38" s="73">
        <v>0</v>
      </c>
      <c r="AS38" s="379">
        <f t="shared" si="66"/>
        <v>0</v>
      </c>
      <c r="AT38" s="73">
        <v>0</v>
      </c>
      <c r="AU38" s="379">
        <f t="shared" si="67"/>
        <v>0</v>
      </c>
      <c r="AV38" s="73">
        <v>0</v>
      </c>
      <c r="AW38" s="379">
        <f t="shared" si="68"/>
        <v>0</v>
      </c>
      <c r="AX38" s="117">
        <f t="shared" si="23"/>
        <v>0</v>
      </c>
      <c r="AY38" s="203">
        <f>'Memorial Custo'!E44</f>
        <v>557.61</v>
      </c>
      <c r="AZ38" s="119">
        <f t="shared" si="39"/>
        <v>0</v>
      </c>
      <c r="BA38" s="103" t="s">
        <v>377</v>
      </c>
      <c r="BB38" s="104" t="s">
        <v>378</v>
      </c>
    </row>
    <row r="39" spans="1:55" ht="18.75" customHeight="1" thickTop="1" thickBot="1">
      <c r="A39" s="185"/>
      <c r="B39" s="176" t="s">
        <v>472</v>
      </c>
      <c r="C39" s="177"/>
      <c r="D39" s="71" t="s">
        <v>118</v>
      </c>
      <c r="E39" s="73">
        <v>0</v>
      </c>
      <c r="F39" s="224">
        <f t="shared" si="69"/>
        <v>0</v>
      </c>
      <c r="G39" s="73">
        <v>0</v>
      </c>
      <c r="H39" s="201">
        <f t="shared" si="70"/>
        <v>0</v>
      </c>
      <c r="I39" s="73">
        <v>0</v>
      </c>
      <c r="J39" s="201">
        <f t="shared" si="71"/>
        <v>0</v>
      </c>
      <c r="K39" s="73">
        <v>0</v>
      </c>
      <c r="L39" s="201">
        <f t="shared" si="72"/>
        <v>0</v>
      </c>
      <c r="M39" s="73">
        <v>0</v>
      </c>
      <c r="N39" s="201">
        <f t="shared" si="73"/>
        <v>0</v>
      </c>
      <c r="O39" s="73">
        <v>0</v>
      </c>
      <c r="P39" s="201">
        <f t="shared" si="74"/>
        <v>0</v>
      </c>
      <c r="Q39" s="73">
        <v>0</v>
      </c>
      <c r="R39" s="201">
        <f t="shared" si="75"/>
        <v>0</v>
      </c>
      <c r="S39" s="73">
        <v>0</v>
      </c>
      <c r="T39" s="201">
        <f t="shared" si="76"/>
        <v>0</v>
      </c>
      <c r="U39" s="430"/>
      <c r="V39" s="73">
        <v>0</v>
      </c>
      <c r="W39" s="224">
        <f t="shared" si="55"/>
        <v>0</v>
      </c>
      <c r="X39" s="73">
        <v>0</v>
      </c>
      <c r="Y39" s="201">
        <f t="shared" si="56"/>
        <v>0</v>
      </c>
      <c r="Z39" s="73">
        <v>0</v>
      </c>
      <c r="AA39" s="201">
        <f t="shared" si="57"/>
        <v>0</v>
      </c>
      <c r="AB39" s="73">
        <v>0</v>
      </c>
      <c r="AC39" s="201">
        <f t="shared" si="58"/>
        <v>0</v>
      </c>
      <c r="AD39" s="73">
        <v>0</v>
      </c>
      <c r="AE39" s="201">
        <f t="shared" si="59"/>
        <v>0</v>
      </c>
      <c r="AF39" s="73">
        <v>0</v>
      </c>
      <c r="AG39" s="201">
        <f t="shared" si="60"/>
        <v>0</v>
      </c>
      <c r="AH39" s="73">
        <v>0</v>
      </c>
      <c r="AI39" s="201">
        <f t="shared" si="61"/>
        <v>0</v>
      </c>
      <c r="AJ39" s="73">
        <v>0</v>
      </c>
      <c r="AK39" s="201">
        <f t="shared" si="62"/>
        <v>0</v>
      </c>
      <c r="AL39" s="73">
        <v>0</v>
      </c>
      <c r="AM39" s="379">
        <f t="shared" si="63"/>
        <v>0</v>
      </c>
      <c r="AN39" s="73">
        <v>0</v>
      </c>
      <c r="AO39" s="379">
        <f t="shared" si="64"/>
        <v>0</v>
      </c>
      <c r="AP39" s="73">
        <v>0</v>
      </c>
      <c r="AQ39" s="379">
        <f t="shared" si="65"/>
        <v>0</v>
      </c>
      <c r="AR39" s="73">
        <v>0</v>
      </c>
      <c r="AS39" s="379">
        <f t="shared" si="66"/>
        <v>0</v>
      </c>
      <c r="AT39" s="73">
        <v>0</v>
      </c>
      <c r="AU39" s="379">
        <f t="shared" si="67"/>
        <v>0</v>
      </c>
      <c r="AV39" s="73">
        <v>0</v>
      </c>
      <c r="AW39" s="379">
        <f t="shared" si="68"/>
        <v>0</v>
      </c>
      <c r="AX39" s="117">
        <f t="shared" si="23"/>
        <v>0</v>
      </c>
      <c r="AY39" s="203">
        <f>'Memorial Custo'!E45</f>
        <v>736.04</v>
      </c>
      <c r="AZ39" s="119">
        <f t="shared" si="39"/>
        <v>0</v>
      </c>
      <c r="BA39" s="103" t="s">
        <v>377</v>
      </c>
      <c r="BB39" s="104" t="s">
        <v>378</v>
      </c>
    </row>
    <row r="40" spans="1:55" ht="17.25" customHeight="1" thickTop="1" thickBot="1">
      <c r="A40" s="185"/>
      <c r="B40" s="176" t="s">
        <v>199</v>
      </c>
      <c r="C40" s="177"/>
      <c r="D40" s="71" t="s">
        <v>118</v>
      </c>
      <c r="E40" s="73">
        <v>0</v>
      </c>
      <c r="F40" s="224">
        <f t="shared" si="69"/>
        <v>0</v>
      </c>
      <c r="G40" s="73">
        <v>0</v>
      </c>
      <c r="H40" s="201">
        <f t="shared" si="70"/>
        <v>0</v>
      </c>
      <c r="I40" s="73">
        <v>0</v>
      </c>
      <c r="J40" s="201">
        <f t="shared" si="71"/>
        <v>0</v>
      </c>
      <c r="K40" s="73">
        <v>0</v>
      </c>
      <c r="L40" s="201">
        <f t="shared" si="72"/>
        <v>0</v>
      </c>
      <c r="M40" s="73">
        <v>0</v>
      </c>
      <c r="N40" s="201">
        <f t="shared" si="73"/>
        <v>0</v>
      </c>
      <c r="O40" s="73">
        <v>0</v>
      </c>
      <c r="P40" s="201">
        <f t="shared" si="74"/>
        <v>0</v>
      </c>
      <c r="Q40" s="73">
        <v>0</v>
      </c>
      <c r="R40" s="201">
        <f t="shared" si="75"/>
        <v>0</v>
      </c>
      <c r="S40" s="73">
        <v>0</v>
      </c>
      <c r="T40" s="201">
        <f t="shared" si="76"/>
        <v>0</v>
      </c>
      <c r="U40" s="430"/>
      <c r="V40" s="73">
        <v>0</v>
      </c>
      <c r="W40" s="224">
        <f t="shared" si="55"/>
        <v>0</v>
      </c>
      <c r="X40" s="73">
        <v>0</v>
      </c>
      <c r="Y40" s="201">
        <f t="shared" si="56"/>
        <v>0</v>
      </c>
      <c r="Z40" s="73">
        <v>0</v>
      </c>
      <c r="AA40" s="201">
        <f t="shared" si="57"/>
        <v>0</v>
      </c>
      <c r="AB40" s="73">
        <v>0</v>
      </c>
      <c r="AC40" s="201">
        <f t="shared" si="58"/>
        <v>0</v>
      </c>
      <c r="AD40" s="73">
        <v>0</v>
      </c>
      <c r="AE40" s="201">
        <f t="shared" si="59"/>
        <v>0</v>
      </c>
      <c r="AF40" s="73">
        <v>0</v>
      </c>
      <c r="AG40" s="201">
        <f t="shared" si="60"/>
        <v>0</v>
      </c>
      <c r="AH40" s="73">
        <v>0</v>
      </c>
      <c r="AI40" s="201">
        <f t="shared" si="61"/>
        <v>0</v>
      </c>
      <c r="AJ40" s="73">
        <v>0</v>
      </c>
      <c r="AK40" s="201">
        <f t="shared" si="62"/>
        <v>0</v>
      </c>
      <c r="AL40" s="73">
        <v>0</v>
      </c>
      <c r="AM40" s="379">
        <f t="shared" si="63"/>
        <v>0</v>
      </c>
      <c r="AN40" s="73">
        <v>0</v>
      </c>
      <c r="AO40" s="379">
        <f t="shared" si="64"/>
        <v>0</v>
      </c>
      <c r="AP40" s="73">
        <v>0</v>
      </c>
      <c r="AQ40" s="379">
        <f t="shared" si="65"/>
        <v>0</v>
      </c>
      <c r="AR40" s="73">
        <v>0</v>
      </c>
      <c r="AS40" s="379">
        <f t="shared" si="66"/>
        <v>0</v>
      </c>
      <c r="AT40" s="73">
        <v>0</v>
      </c>
      <c r="AU40" s="379">
        <f t="shared" si="67"/>
        <v>0</v>
      </c>
      <c r="AV40" s="73">
        <v>0</v>
      </c>
      <c r="AW40" s="379">
        <f t="shared" si="68"/>
        <v>0</v>
      </c>
      <c r="AX40" s="117">
        <f t="shared" si="23"/>
        <v>0</v>
      </c>
      <c r="AY40" s="203">
        <f>'Memorial Custo'!E46</f>
        <v>1226.73</v>
      </c>
      <c r="AZ40" s="119">
        <f t="shared" si="39"/>
        <v>0</v>
      </c>
      <c r="BA40" s="103" t="s">
        <v>377</v>
      </c>
      <c r="BB40" s="104" t="s">
        <v>378</v>
      </c>
    </row>
    <row r="41" spans="1:55" ht="33" customHeight="1" thickTop="1" thickBot="1">
      <c r="A41" s="186"/>
      <c r="B41" s="176" t="s">
        <v>389</v>
      </c>
      <c r="C41" s="177"/>
      <c r="D41" s="71" t="s">
        <v>120</v>
      </c>
      <c r="E41" s="73">
        <v>0</v>
      </c>
      <c r="F41" s="224">
        <f t="shared" si="69"/>
        <v>0</v>
      </c>
      <c r="G41" s="73">
        <v>0</v>
      </c>
      <c r="H41" s="201">
        <f t="shared" si="70"/>
        <v>0</v>
      </c>
      <c r="I41" s="73">
        <v>0</v>
      </c>
      <c r="J41" s="201">
        <f t="shared" si="71"/>
        <v>0</v>
      </c>
      <c r="K41" s="73">
        <v>0</v>
      </c>
      <c r="L41" s="201">
        <f t="shared" si="72"/>
        <v>0</v>
      </c>
      <c r="M41" s="73">
        <v>0</v>
      </c>
      <c r="N41" s="201">
        <f t="shared" si="73"/>
        <v>0</v>
      </c>
      <c r="O41" s="73">
        <v>0</v>
      </c>
      <c r="P41" s="201">
        <f t="shared" si="74"/>
        <v>0</v>
      </c>
      <c r="Q41" s="73">
        <v>0</v>
      </c>
      <c r="R41" s="201">
        <f t="shared" si="75"/>
        <v>0</v>
      </c>
      <c r="S41" s="73">
        <v>0</v>
      </c>
      <c r="T41" s="201">
        <f t="shared" si="76"/>
        <v>0</v>
      </c>
      <c r="U41" s="430"/>
      <c r="V41" s="73">
        <v>0</v>
      </c>
      <c r="W41" s="224">
        <f t="shared" si="55"/>
        <v>0</v>
      </c>
      <c r="X41" s="73">
        <v>0</v>
      </c>
      <c r="Y41" s="201">
        <f t="shared" si="56"/>
        <v>0</v>
      </c>
      <c r="Z41" s="73">
        <v>0</v>
      </c>
      <c r="AA41" s="201">
        <f t="shared" si="57"/>
        <v>0</v>
      </c>
      <c r="AB41" s="73">
        <v>0</v>
      </c>
      <c r="AC41" s="201">
        <f t="shared" si="58"/>
        <v>0</v>
      </c>
      <c r="AD41" s="73">
        <v>0</v>
      </c>
      <c r="AE41" s="201">
        <f t="shared" si="59"/>
        <v>0</v>
      </c>
      <c r="AF41" s="73">
        <v>0</v>
      </c>
      <c r="AG41" s="201">
        <f t="shared" si="60"/>
        <v>0</v>
      </c>
      <c r="AH41" s="73">
        <v>0</v>
      </c>
      <c r="AI41" s="201">
        <f t="shared" si="61"/>
        <v>0</v>
      </c>
      <c r="AJ41" s="73">
        <v>0</v>
      </c>
      <c r="AK41" s="201">
        <f t="shared" si="62"/>
        <v>0</v>
      </c>
      <c r="AL41" s="73">
        <v>0</v>
      </c>
      <c r="AM41" s="379">
        <f t="shared" si="63"/>
        <v>0</v>
      </c>
      <c r="AN41" s="73">
        <v>0</v>
      </c>
      <c r="AO41" s="379">
        <f t="shared" si="64"/>
        <v>0</v>
      </c>
      <c r="AP41" s="73">
        <v>0</v>
      </c>
      <c r="AQ41" s="379">
        <f t="shared" si="65"/>
        <v>0</v>
      </c>
      <c r="AR41" s="73">
        <v>0</v>
      </c>
      <c r="AS41" s="379">
        <f t="shared" si="66"/>
        <v>0</v>
      </c>
      <c r="AT41" s="73">
        <v>0</v>
      </c>
      <c r="AU41" s="379">
        <f t="shared" si="67"/>
        <v>0</v>
      </c>
      <c r="AV41" s="73">
        <v>0</v>
      </c>
      <c r="AW41" s="379">
        <f t="shared" si="68"/>
        <v>0</v>
      </c>
      <c r="AX41" s="117">
        <f t="shared" si="23"/>
        <v>0</v>
      </c>
      <c r="AY41" s="205">
        <v>16.3</v>
      </c>
      <c r="AZ41" s="119">
        <f t="shared" si="39"/>
        <v>0</v>
      </c>
      <c r="BA41" s="98" t="s">
        <v>567</v>
      </c>
      <c r="BB41" s="100" t="s">
        <v>452</v>
      </c>
    </row>
    <row r="42" spans="1:55" ht="17.25" customHeight="1" thickTop="1" thickBot="1">
      <c r="A42" s="186"/>
      <c r="B42" s="180"/>
      <c r="C42" s="181"/>
      <c r="D42" s="71"/>
      <c r="E42" s="73"/>
      <c r="F42" s="225">
        <f t="shared" si="69"/>
        <v>0</v>
      </c>
      <c r="G42" s="74"/>
      <c r="H42" s="201">
        <f t="shared" si="70"/>
        <v>0</v>
      </c>
      <c r="I42" s="74"/>
      <c r="J42" s="201">
        <f t="shared" si="71"/>
        <v>0</v>
      </c>
      <c r="K42" s="74"/>
      <c r="L42" s="201">
        <f t="shared" si="72"/>
        <v>0</v>
      </c>
      <c r="M42" s="74"/>
      <c r="N42" s="201">
        <f t="shared" si="73"/>
        <v>0</v>
      </c>
      <c r="O42" s="74"/>
      <c r="P42" s="201">
        <f t="shared" si="74"/>
        <v>0</v>
      </c>
      <c r="Q42" s="74"/>
      <c r="R42" s="201">
        <f t="shared" si="75"/>
        <v>0</v>
      </c>
      <c r="S42" s="74"/>
      <c r="T42" s="201">
        <f t="shared" si="76"/>
        <v>0</v>
      </c>
      <c r="U42" s="430"/>
      <c r="V42" s="73"/>
      <c r="W42" s="225">
        <f t="shared" si="55"/>
        <v>0</v>
      </c>
      <c r="X42" s="74"/>
      <c r="Y42" s="201">
        <f t="shared" si="56"/>
        <v>0</v>
      </c>
      <c r="Z42" s="74"/>
      <c r="AA42" s="201">
        <f t="shared" si="57"/>
        <v>0</v>
      </c>
      <c r="AB42" s="74"/>
      <c r="AC42" s="201">
        <f t="shared" si="58"/>
        <v>0</v>
      </c>
      <c r="AD42" s="74"/>
      <c r="AE42" s="201">
        <f t="shared" si="59"/>
        <v>0</v>
      </c>
      <c r="AF42" s="74"/>
      <c r="AG42" s="201">
        <f t="shared" si="60"/>
        <v>0</v>
      </c>
      <c r="AH42" s="74"/>
      <c r="AI42" s="201">
        <f t="shared" si="61"/>
        <v>0</v>
      </c>
      <c r="AJ42" s="74"/>
      <c r="AK42" s="201">
        <f t="shared" si="62"/>
        <v>0</v>
      </c>
      <c r="AL42" s="74"/>
      <c r="AM42" s="379">
        <f t="shared" si="63"/>
        <v>0</v>
      </c>
      <c r="AN42" s="74"/>
      <c r="AO42" s="379">
        <f t="shared" si="64"/>
        <v>0</v>
      </c>
      <c r="AP42" s="74"/>
      <c r="AQ42" s="379">
        <f t="shared" si="65"/>
        <v>0</v>
      </c>
      <c r="AR42" s="74"/>
      <c r="AS42" s="379">
        <f t="shared" si="66"/>
        <v>0</v>
      </c>
      <c r="AT42" s="74"/>
      <c r="AU42" s="379">
        <f t="shared" si="67"/>
        <v>0</v>
      </c>
      <c r="AV42" s="74"/>
      <c r="AW42" s="379">
        <f t="shared" si="68"/>
        <v>0</v>
      </c>
      <c r="AX42" s="117">
        <f t="shared" si="23"/>
        <v>0</v>
      </c>
      <c r="AY42" s="206"/>
      <c r="AZ42" s="119">
        <f t="shared" si="39"/>
        <v>0</v>
      </c>
      <c r="BA42" s="145"/>
      <c r="BB42" s="151"/>
    </row>
    <row r="43" spans="1:55" ht="18" customHeight="1" thickTop="1" thickBot="1">
      <c r="A43" s="186"/>
      <c r="B43" s="180"/>
      <c r="C43" s="181"/>
      <c r="D43" s="71"/>
      <c r="E43" s="73"/>
      <c r="F43" s="225">
        <f t="shared" si="69"/>
        <v>0</v>
      </c>
      <c r="G43" s="74"/>
      <c r="H43" s="201">
        <f t="shared" si="70"/>
        <v>0</v>
      </c>
      <c r="I43" s="74"/>
      <c r="J43" s="201">
        <f t="shared" si="71"/>
        <v>0</v>
      </c>
      <c r="K43" s="74"/>
      <c r="L43" s="201">
        <f t="shared" si="72"/>
        <v>0</v>
      </c>
      <c r="M43" s="74"/>
      <c r="N43" s="201">
        <f t="shared" si="73"/>
        <v>0</v>
      </c>
      <c r="O43" s="74"/>
      <c r="P43" s="201">
        <f t="shared" si="74"/>
        <v>0</v>
      </c>
      <c r="Q43" s="74"/>
      <c r="R43" s="201">
        <f t="shared" si="75"/>
        <v>0</v>
      </c>
      <c r="S43" s="74"/>
      <c r="T43" s="201">
        <f t="shared" si="76"/>
        <v>0</v>
      </c>
      <c r="U43" s="430"/>
      <c r="V43" s="73"/>
      <c r="W43" s="225">
        <f t="shared" si="55"/>
        <v>0</v>
      </c>
      <c r="X43" s="74"/>
      <c r="Y43" s="201">
        <f t="shared" si="56"/>
        <v>0</v>
      </c>
      <c r="Z43" s="74"/>
      <c r="AA43" s="201">
        <f t="shared" si="57"/>
        <v>0</v>
      </c>
      <c r="AB43" s="74"/>
      <c r="AC43" s="201">
        <f t="shared" si="58"/>
        <v>0</v>
      </c>
      <c r="AD43" s="74"/>
      <c r="AE43" s="201">
        <f t="shared" si="59"/>
        <v>0</v>
      </c>
      <c r="AF43" s="74"/>
      <c r="AG43" s="201">
        <f t="shared" si="60"/>
        <v>0</v>
      </c>
      <c r="AH43" s="74"/>
      <c r="AI43" s="201">
        <f t="shared" si="61"/>
        <v>0</v>
      </c>
      <c r="AJ43" s="74"/>
      <c r="AK43" s="201">
        <f t="shared" si="62"/>
        <v>0</v>
      </c>
      <c r="AL43" s="74"/>
      <c r="AM43" s="379">
        <f t="shared" si="63"/>
        <v>0</v>
      </c>
      <c r="AN43" s="74"/>
      <c r="AO43" s="379">
        <f t="shared" si="64"/>
        <v>0</v>
      </c>
      <c r="AP43" s="74"/>
      <c r="AQ43" s="379">
        <f t="shared" si="65"/>
        <v>0</v>
      </c>
      <c r="AR43" s="74"/>
      <c r="AS43" s="379">
        <f t="shared" si="66"/>
        <v>0</v>
      </c>
      <c r="AT43" s="74"/>
      <c r="AU43" s="379">
        <f t="shared" si="67"/>
        <v>0</v>
      </c>
      <c r="AV43" s="74"/>
      <c r="AW43" s="379">
        <f t="shared" si="68"/>
        <v>0</v>
      </c>
      <c r="AX43" s="117">
        <f t="shared" si="23"/>
        <v>0</v>
      </c>
      <c r="AY43" s="206"/>
      <c r="AZ43" s="119">
        <f t="shared" si="39"/>
        <v>0</v>
      </c>
      <c r="BA43" s="145"/>
      <c r="BB43" s="151"/>
    </row>
    <row r="44" spans="1:55" ht="22.5" customHeight="1" thickTop="1" thickBot="1">
      <c r="A44" s="187"/>
      <c r="B44" s="178"/>
      <c r="C44" s="179"/>
      <c r="D44" s="78"/>
      <c r="E44" s="82"/>
      <c r="F44" s="226">
        <f t="shared" si="69"/>
        <v>0</v>
      </c>
      <c r="G44" s="83"/>
      <c r="H44" s="222">
        <f t="shared" si="70"/>
        <v>0</v>
      </c>
      <c r="I44" s="83"/>
      <c r="J44" s="222">
        <f t="shared" si="71"/>
        <v>0</v>
      </c>
      <c r="K44" s="83"/>
      <c r="L44" s="222">
        <f t="shared" si="72"/>
        <v>0</v>
      </c>
      <c r="M44" s="83"/>
      <c r="N44" s="222">
        <f t="shared" si="73"/>
        <v>0</v>
      </c>
      <c r="O44" s="83"/>
      <c r="P44" s="222">
        <f t="shared" si="74"/>
        <v>0</v>
      </c>
      <c r="Q44" s="83"/>
      <c r="R44" s="222">
        <f t="shared" si="75"/>
        <v>0</v>
      </c>
      <c r="S44" s="83"/>
      <c r="T44" s="222">
        <f t="shared" si="76"/>
        <v>0</v>
      </c>
      <c r="U44" s="431"/>
      <c r="V44" s="82"/>
      <c r="W44" s="380">
        <f t="shared" si="55"/>
        <v>0</v>
      </c>
      <c r="X44" s="83"/>
      <c r="Y44" s="369">
        <f t="shared" si="56"/>
        <v>0</v>
      </c>
      <c r="Z44" s="83"/>
      <c r="AA44" s="369">
        <f t="shared" si="57"/>
        <v>0</v>
      </c>
      <c r="AB44" s="83"/>
      <c r="AC44" s="369">
        <f t="shared" si="58"/>
        <v>0</v>
      </c>
      <c r="AD44" s="83"/>
      <c r="AE44" s="369">
        <f t="shared" si="59"/>
        <v>0</v>
      </c>
      <c r="AF44" s="83"/>
      <c r="AG44" s="369">
        <f t="shared" si="60"/>
        <v>0</v>
      </c>
      <c r="AH44" s="83"/>
      <c r="AI44" s="369">
        <f t="shared" si="61"/>
        <v>0</v>
      </c>
      <c r="AJ44" s="83"/>
      <c r="AK44" s="369">
        <f t="shared" si="62"/>
        <v>0</v>
      </c>
      <c r="AL44" s="83"/>
      <c r="AM44" s="381">
        <f t="shared" si="63"/>
        <v>0</v>
      </c>
      <c r="AN44" s="83"/>
      <c r="AO44" s="381">
        <f t="shared" si="64"/>
        <v>0</v>
      </c>
      <c r="AP44" s="83"/>
      <c r="AQ44" s="381">
        <f t="shared" si="65"/>
        <v>0</v>
      </c>
      <c r="AR44" s="83"/>
      <c r="AS44" s="381">
        <f t="shared" si="66"/>
        <v>0</v>
      </c>
      <c r="AT44" s="83"/>
      <c r="AU44" s="381">
        <f t="shared" si="67"/>
        <v>0</v>
      </c>
      <c r="AV44" s="83"/>
      <c r="AW44" s="381">
        <f t="shared" si="68"/>
        <v>0</v>
      </c>
      <c r="AX44" s="117">
        <f t="shared" si="23"/>
        <v>0</v>
      </c>
      <c r="AY44" s="207"/>
      <c r="AZ44" s="120">
        <f t="shared" si="39"/>
        <v>0</v>
      </c>
      <c r="BA44" s="152"/>
      <c r="BB44" s="153"/>
    </row>
    <row r="45" spans="1:55" ht="17.25" customHeight="1" thickTop="1" thickBot="1">
      <c r="A45" s="883" t="s">
        <v>213</v>
      </c>
      <c r="B45" s="883"/>
      <c r="C45" s="883"/>
      <c r="D45" s="883"/>
      <c r="E45" s="188"/>
      <c r="F45" s="300">
        <f>SUM(F29:F44)</f>
        <v>6057.18</v>
      </c>
      <c r="G45" s="188"/>
      <c r="H45" s="300">
        <f>SUM(H29:H44)</f>
        <v>2692.08</v>
      </c>
      <c r="I45" s="188"/>
      <c r="J45" s="300">
        <f>SUM(J29:J44)</f>
        <v>0</v>
      </c>
      <c r="K45" s="188"/>
      <c r="L45" s="300">
        <f>SUM(L29:L44)</f>
        <v>1499.8200000000002</v>
      </c>
      <c r="M45" s="188"/>
      <c r="N45" s="300">
        <f>SUM(N29:N44)</f>
        <v>642.78</v>
      </c>
      <c r="O45" s="188"/>
      <c r="P45" s="300">
        <f>SUM(P29:P44)</f>
        <v>1958.58</v>
      </c>
      <c r="Q45" s="188"/>
      <c r="R45" s="300">
        <f>SUM(R29:R44)</f>
        <v>1714.08</v>
      </c>
      <c r="S45" s="188"/>
      <c r="T45" s="300">
        <f>SUM(T29:T44)</f>
        <v>6057.18</v>
      </c>
      <c r="U45" s="432"/>
      <c r="V45" s="228"/>
      <c r="W45" s="382">
        <f>SUM(W29:W44)</f>
        <v>1009.53</v>
      </c>
      <c r="X45" s="228"/>
      <c r="Y45" s="382">
        <f>SUM(Y29:Y44)</f>
        <v>1346.04</v>
      </c>
      <c r="Z45" s="228"/>
      <c r="AA45" s="382">
        <f>SUM(AA29:AA44)</f>
        <v>2692.08</v>
      </c>
      <c r="AB45" s="228"/>
      <c r="AC45" s="382">
        <f>SUM(AC29:AC44)</f>
        <v>1071.3</v>
      </c>
      <c r="AD45" s="228"/>
      <c r="AE45" s="382">
        <f>SUM(AE29:AE44)</f>
        <v>2355.5700000000002</v>
      </c>
      <c r="AF45" s="228"/>
      <c r="AG45" s="382">
        <f>SUM(AG29:AG44)</f>
        <v>642.78</v>
      </c>
      <c r="AH45" s="228"/>
      <c r="AI45" s="382">
        <f>SUM(AI29:AI44)</f>
        <v>2692.08</v>
      </c>
      <c r="AJ45" s="228"/>
      <c r="AK45" s="382">
        <f>SUM(AK29:AK44)</f>
        <v>6166.5599999999995</v>
      </c>
      <c r="AL45" s="228"/>
      <c r="AM45" s="382">
        <f>SUM(AM29:AM44)</f>
        <v>673.02</v>
      </c>
      <c r="AN45" s="383"/>
      <c r="AO45" s="382">
        <f>SUM(AO29:AO44)</f>
        <v>673.02</v>
      </c>
      <c r="AP45" s="383"/>
      <c r="AQ45" s="382">
        <f>SUM(AQ29:AQ44)</f>
        <v>5720.67</v>
      </c>
      <c r="AR45" s="383"/>
      <c r="AS45" s="382">
        <f>SUM(AS29:AS44)</f>
        <v>460.05</v>
      </c>
      <c r="AT45" s="383"/>
      <c r="AU45" s="382">
        <f>SUM(AU29:AU44)</f>
        <v>3028.59</v>
      </c>
      <c r="AV45" s="383"/>
      <c r="AW45" s="382">
        <f>SUM(AW29:AW44)</f>
        <v>2019.06</v>
      </c>
      <c r="AX45" s="117">
        <f t="shared" si="23"/>
        <v>0</v>
      </c>
      <c r="AY45" s="189"/>
      <c r="AZ45" s="94">
        <f>SUM(AZ29:AZ44)</f>
        <v>51172.049999999996</v>
      </c>
      <c r="BA45" s="96"/>
      <c r="BB45" s="7"/>
      <c r="BC45" s="89"/>
    </row>
    <row r="46" spans="1:55" ht="26.25" customHeight="1" thickTop="1" thickBot="1">
      <c r="A46" s="942" t="s">
        <v>200</v>
      </c>
      <c r="B46" s="946" t="s">
        <v>397</v>
      </c>
      <c r="C46" s="947"/>
      <c r="D46" s="76" t="s">
        <v>196</v>
      </c>
      <c r="E46" s="80">
        <v>0</v>
      </c>
      <c r="F46" s="227">
        <f>E46*AY46</f>
        <v>0</v>
      </c>
      <c r="G46" s="80">
        <v>0</v>
      </c>
      <c r="H46" s="221">
        <f>G46*AY46</f>
        <v>0</v>
      </c>
      <c r="I46" s="80">
        <v>0</v>
      </c>
      <c r="J46" s="221">
        <f>I46*AY46</f>
        <v>0</v>
      </c>
      <c r="K46" s="80">
        <v>0</v>
      </c>
      <c r="L46" s="221">
        <f>K46*AY46</f>
        <v>0</v>
      </c>
      <c r="M46" s="80">
        <v>0</v>
      </c>
      <c r="N46" s="221">
        <f>M46*AY46</f>
        <v>0</v>
      </c>
      <c r="O46" s="80">
        <v>0</v>
      </c>
      <c r="P46" s="221">
        <f>O46*AY46</f>
        <v>0</v>
      </c>
      <c r="Q46" s="80">
        <v>0</v>
      </c>
      <c r="R46" s="221">
        <f>Q46*AY46</f>
        <v>0</v>
      </c>
      <c r="S46" s="80">
        <v>0</v>
      </c>
      <c r="T46" s="221">
        <f>S46*AY46</f>
        <v>0</v>
      </c>
      <c r="U46" s="429"/>
      <c r="V46" s="80">
        <v>0</v>
      </c>
      <c r="W46" s="384">
        <f t="shared" ref="W46:W60" si="77">V46*AY46</f>
        <v>0</v>
      </c>
      <c r="X46" s="80">
        <v>0</v>
      </c>
      <c r="Y46" s="368">
        <f t="shared" ref="Y46:Y51" si="78">X46*AY46</f>
        <v>0</v>
      </c>
      <c r="Z46" s="80">
        <v>0</v>
      </c>
      <c r="AA46" s="368">
        <f t="shared" ref="AA46:AA60" si="79">Z46*AY46</f>
        <v>0</v>
      </c>
      <c r="AB46" s="80">
        <v>0</v>
      </c>
      <c r="AC46" s="368">
        <f t="shared" ref="AC46:AC60" si="80">AB46*AY46</f>
        <v>0</v>
      </c>
      <c r="AD46" s="80">
        <v>0</v>
      </c>
      <c r="AE46" s="368">
        <f t="shared" ref="AE46:AE60" si="81">AD46*AY46</f>
        <v>0</v>
      </c>
      <c r="AF46" s="80">
        <v>0</v>
      </c>
      <c r="AG46" s="368">
        <f t="shared" ref="AG46:AG59" si="82">AF46*AY46</f>
        <v>0</v>
      </c>
      <c r="AH46" s="80">
        <v>0</v>
      </c>
      <c r="AI46" s="368">
        <f t="shared" ref="AI46:AI60" si="83">AH46*AY46</f>
        <v>0</v>
      </c>
      <c r="AJ46" s="80">
        <v>0</v>
      </c>
      <c r="AK46" s="368">
        <f t="shared" ref="AK46:AK60" si="84">AJ46*AY46</f>
        <v>0</v>
      </c>
      <c r="AL46" s="80">
        <v>0</v>
      </c>
      <c r="AM46" s="381">
        <f t="shared" ref="AM46:AM60" si="85">AL46*AY46</f>
        <v>0</v>
      </c>
      <c r="AN46" s="80">
        <v>0</v>
      </c>
      <c r="AO46" s="381">
        <f t="shared" ref="AO46:AO60" si="86">AN46*AY46</f>
        <v>0</v>
      </c>
      <c r="AP46" s="80">
        <v>0</v>
      </c>
      <c r="AQ46" s="381">
        <f t="shared" ref="AQ46:AQ60" si="87">AP46*AY46</f>
        <v>0</v>
      </c>
      <c r="AR46" s="80">
        <v>0</v>
      </c>
      <c r="AS46" s="381">
        <f t="shared" ref="AS46:AS60" si="88">AR46*AY46</f>
        <v>0</v>
      </c>
      <c r="AT46" s="80">
        <v>0</v>
      </c>
      <c r="AU46" s="381">
        <f t="shared" ref="AU46:AU60" si="89">AT46*AY46</f>
        <v>0</v>
      </c>
      <c r="AV46" s="80">
        <v>0</v>
      </c>
      <c r="AW46" s="381">
        <f t="shared" ref="AW46:AW60" si="90">AV46*AY46</f>
        <v>0</v>
      </c>
      <c r="AX46" s="117">
        <f t="shared" si="23"/>
        <v>0</v>
      </c>
      <c r="AY46" s="87">
        <v>136.22999999999999</v>
      </c>
      <c r="AZ46" s="118">
        <f t="shared" si="39"/>
        <v>0</v>
      </c>
      <c r="BA46" s="98" t="s">
        <v>567</v>
      </c>
      <c r="BB46" s="97" t="s">
        <v>390</v>
      </c>
    </row>
    <row r="47" spans="1:55" ht="26.25" customHeight="1" thickTop="1" thickBot="1">
      <c r="A47" s="968"/>
      <c r="B47" s="901" t="s">
        <v>398</v>
      </c>
      <c r="C47" s="902"/>
      <c r="D47" s="71" t="s">
        <v>196</v>
      </c>
      <c r="E47" s="73">
        <v>0</v>
      </c>
      <c r="F47" s="225">
        <f t="shared" ref="F47:F60" si="91">E47*AY47</f>
        <v>0</v>
      </c>
      <c r="G47" s="73">
        <v>0</v>
      </c>
      <c r="H47" s="201">
        <f t="shared" ref="H47:H60" si="92">G47*AY47</f>
        <v>0</v>
      </c>
      <c r="I47" s="73">
        <v>0</v>
      </c>
      <c r="J47" s="201">
        <f t="shared" ref="J47:J60" si="93">I47*AY47</f>
        <v>0</v>
      </c>
      <c r="K47" s="73">
        <v>0</v>
      </c>
      <c r="L47" s="201">
        <f>K47*AY47</f>
        <v>0</v>
      </c>
      <c r="M47" s="73">
        <v>0</v>
      </c>
      <c r="N47" s="201">
        <f t="shared" ref="N47:N60" si="94">M47*AY47</f>
        <v>0</v>
      </c>
      <c r="O47" s="73">
        <v>0</v>
      </c>
      <c r="P47" s="201">
        <f t="shared" ref="P47:P59" si="95">O47*AY47</f>
        <v>0</v>
      </c>
      <c r="Q47" s="73">
        <v>0</v>
      </c>
      <c r="R47" s="201">
        <f t="shared" ref="R47:R60" si="96">Q47*AY47</f>
        <v>0</v>
      </c>
      <c r="S47" s="73">
        <v>0</v>
      </c>
      <c r="T47" s="201">
        <f t="shared" ref="T47:T60" si="97">S47*AY47</f>
        <v>0</v>
      </c>
      <c r="U47" s="430"/>
      <c r="V47" s="73">
        <v>0</v>
      </c>
      <c r="W47" s="225">
        <f t="shared" si="77"/>
        <v>0</v>
      </c>
      <c r="X47" s="73">
        <v>0</v>
      </c>
      <c r="Y47" s="201">
        <f t="shared" si="78"/>
        <v>0</v>
      </c>
      <c r="Z47" s="73">
        <v>0</v>
      </c>
      <c r="AA47" s="201">
        <f t="shared" si="79"/>
        <v>0</v>
      </c>
      <c r="AB47" s="73">
        <v>0</v>
      </c>
      <c r="AC47" s="201">
        <f t="shared" si="80"/>
        <v>0</v>
      </c>
      <c r="AD47" s="73">
        <v>0</v>
      </c>
      <c r="AE47" s="201">
        <f t="shared" si="81"/>
        <v>0</v>
      </c>
      <c r="AF47" s="73">
        <v>0</v>
      </c>
      <c r="AG47" s="201">
        <f t="shared" si="82"/>
        <v>0</v>
      </c>
      <c r="AH47" s="73">
        <v>0</v>
      </c>
      <c r="AI47" s="201">
        <f t="shared" si="83"/>
        <v>0</v>
      </c>
      <c r="AJ47" s="73">
        <v>0</v>
      </c>
      <c r="AK47" s="201">
        <f t="shared" si="84"/>
        <v>0</v>
      </c>
      <c r="AL47" s="73">
        <v>0</v>
      </c>
      <c r="AM47" s="381">
        <f t="shared" si="85"/>
        <v>0</v>
      </c>
      <c r="AN47" s="73">
        <v>0</v>
      </c>
      <c r="AO47" s="381">
        <f t="shared" si="86"/>
        <v>0</v>
      </c>
      <c r="AP47" s="73">
        <v>0</v>
      </c>
      <c r="AQ47" s="381">
        <f t="shared" si="87"/>
        <v>0</v>
      </c>
      <c r="AR47" s="73">
        <v>0</v>
      </c>
      <c r="AS47" s="381">
        <f t="shared" si="88"/>
        <v>0</v>
      </c>
      <c r="AT47" s="73">
        <v>0</v>
      </c>
      <c r="AU47" s="381">
        <f t="shared" si="89"/>
        <v>0</v>
      </c>
      <c r="AV47" s="73">
        <v>0</v>
      </c>
      <c r="AW47" s="381">
        <f t="shared" si="90"/>
        <v>0</v>
      </c>
      <c r="AX47" s="117">
        <f t="shared" si="23"/>
        <v>0</v>
      </c>
      <c r="AY47" s="88">
        <v>136.55000000000001</v>
      </c>
      <c r="AZ47" s="119">
        <f t="shared" si="39"/>
        <v>0</v>
      </c>
      <c r="BA47" s="98" t="s">
        <v>567</v>
      </c>
      <c r="BB47" s="110" t="s">
        <v>391</v>
      </c>
    </row>
    <row r="48" spans="1:55" ht="24.75" customHeight="1" thickTop="1" thickBot="1">
      <c r="A48" s="943"/>
      <c r="B48" s="901" t="s">
        <v>399</v>
      </c>
      <c r="C48" s="902"/>
      <c r="D48" s="71" t="s">
        <v>196</v>
      </c>
      <c r="E48" s="73">
        <v>0</v>
      </c>
      <c r="F48" s="225">
        <f t="shared" si="91"/>
        <v>0</v>
      </c>
      <c r="G48" s="73">
        <v>0</v>
      </c>
      <c r="H48" s="201">
        <f t="shared" si="92"/>
        <v>0</v>
      </c>
      <c r="I48" s="73">
        <v>0</v>
      </c>
      <c r="J48" s="201">
        <f t="shared" si="93"/>
        <v>0</v>
      </c>
      <c r="K48" s="73">
        <v>0</v>
      </c>
      <c r="L48" s="201">
        <f t="shared" ref="L48:L60" si="98">K48*AY48</f>
        <v>0</v>
      </c>
      <c r="M48" s="73">
        <v>0</v>
      </c>
      <c r="N48" s="201">
        <f t="shared" si="94"/>
        <v>0</v>
      </c>
      <c r="O48" s="73">
        <v>0</v>
      </c>
      <c r="P48" s="201">
        <f t="shared" si="95"/>
        <v>0</v>
      </c>
      <c r="Q48" s="73">
        <v>0</v>
      </c>
      <c r="R48" s="201">
        <f t="shared" si="96"/>
        <v>0</v>
      </c>
      <c r="S48" s="73">
        <v>0</v>
      </c>
      <c r="T48" s="201">
        <f t="shared" si="97"/>
        <v>0</v>
      </c>
      <c r="U48" s="430"/>
      <c r="V48" s="73">
        <v>0</v>
      </c>
      <c r="W48" s="225">
        <f t="shared" si="77"/>
        <v>0</v>
      </c>
      <c r="X48" s="73">
        <v>0</v>
      </c>
      <c r="Y48" s="201">
        <f t="shared" si="78"/>
        <v>0</v>
      </c>
      <c r="Z48" s="73">
        <v>0</v>
      </c>
      <c r="AA48" s="201">
        <f t="shared" si="79"/>
        <v>0</v>
      </c>
      <c r="AB48" s="73">
        <v>0</v>
      </c>
      <c r="AC48" s="201">
        <f t="shared" si="80"/>
        <v>0</v>
      </c>
      <c r="AD48" s="73">
        <v>0</v>
      </c>
      <c r="AE48" s="201">
        <f t="shared" si="81"/>
        <v>0</v>
      </c>
      <c r="AF48" s="73">
        <v>0</v>
      </c>
      <c r="AG48" s="201">
        <f t="shared" si="82"/>
        <v>0</v>
      </c>
      <c r="AH48" s="73">
        <v>0</v>
      </c>
      <c r="AI48" s="201">
        <f t="shared" si="83"/>
        <v>0</v>
      </c>
      <c r="AJ48" s="73">
        <v>0</v>
      </c>
      <c r="AK48" s="201">
        <f t="shared" si="84"/>
        <v>0</v>
      </c>
      <c r="AL48" s="73">
        <v>0</v>
      </c>
      <c r="AM48" s="381">
        <f t="shared" si="85"/>
        <v>0</v>
      </c>
      <c r="AN48" s="73">
        <v>0</v>
      </c>
      <c r="AO48" s="381">
        <f t="shared" si="86"/>
        <v>0</v>
      </c>
      <c r="AP48" s="73">
        <v>0</v>
      </c>
      <c r="AQ48" s="381">
        <f t="shared" si="87"/>
        <v>0</v>
      </c>
      <c r="AR48" s="73">
        <v>0</v>
      </c>
      <c r="AS48" s="381">
        <f t="shared" si="88"/>
        <v>0</v>
      </c>
      <c r="AT48" s="73">
        <v>0</v>
      </c>
      <c r="AU48" s="381">
        <f t="shared" si="89"/>
        <v>0</v>
      </c>
      <c r="AV48" s="73">
        <v>0</v>
      </c>
      <c r="AW48" s="381">
        <f t="shared" si="90"/>
        <v>0</v>
      </c>
      <c r="AX48" s="117">
        <f t="shared" si="23"/>
        <v>0</v>
      </c>
      <c r="AY48" s="88">
        <v>201.44</v>
      </c>
      <c r="AZ48" s="119">
        <f t="shared" si="39"/>
        <v>0</v>
      </c>
      <c r="BA48" s="98" t="s">
        <v>567</v>
      </c>
      <c r="BB48" s="110" t="s">
        <v>392</v>
      </c>
    </row>
    <row r="49" spans="1:55" ht="24.75" customHeight="1" thickTop="1" thickBot="1">
      <c r="A49" s="943"/>
      <c r="B49" s="901" t="s">
        <v>400</v>
      </c>
      <c r="C49" s="902"/>
      <c r="D49" s="71" t="s">
        <v>196</v>
      </c>
      <c r="E49" s="73">
        <v>0</v>
      </c>
      <c r="F49" s="225">
        <f t="shared" si="91"/>
        <v>0</v>
      </c>
      <c r="G49" s="73">
        <v>0</v>
      </c>
      <c r="H49" s="201">
        <f t="shared" si="92"/>
        <v>0</v>
      </c>
      <c r="I49" s="73">
        <v>0</v>
      </c>
      <c r="J49" s="201">
        <f t="shared" si="93"/>
        <v>0</v>
      </c>
      <c r="K49" s="73">
        <v>0</v>
      </c>
      <c r="L49" s="201">
        <f t="shared" si="98"/>
        <v>0</v>
      </c>
      <c r="M49" s="73">
        <v>0</v>
      </c>
      <c r="N49" s="201">
        <f t="shared" si="94"/>
        <v>0</v>
      </c>
      <c r="O49" s="73">
        <v>0</v>
      </c>
      <c r="P49" s="201">
        <f t="shared" si="95"/>
        <v>0</v>
      </c>
      <c r="Q49" s="73">
        <v>0</v>
      </c>
      <c r="R49" s="201">
        <f t="shared" si="96"/>
        <v>0</v>
      </c>
      <c r="S49" s="73">
        <v>0</v>
      </c>
      <c r="T49" s="201">
        <f t="shared" si="97"/>
        <v>0</v>
      </c>
      <c r="U49" s="430"/>
      <c r="V49" s="73">
        <v>0</v>
      </c>
      <c r="W49" s="225">
        <f t="shared" si="77"/>
        <v>0</v>
      </c>
      <c r="X49" s="73">
        <v>0</v>
      </c>
      <c r="Y49" s="201">
        <f t="shared" si="78"/>
        <v>0</v>
      </c>
      <c r="Z49" s="73">
        <v>0</v>
      </c>
      <c r="AA49" s="201">
        <f t="shared" si="79"/>
        <v>0</v>
      </c>
      <c r="AB49" s="73">
        <v>0</v>
      </c>
      <c r="AC49" s="201">
        <f t="shared" si="80"/>
        <v>0</v>
      </c>
      <c r="AD49" s="73">
        <v>0</v>
      </c>
      <c r="AE49" s="201">
        <f t="shared" si="81"/>
        <v>0</v>
      </c>
      <c r="AF49" s="73">
        <v>0</v>
      </c>
      <c r="AG49" s="201">
        <f t="shared" si="82"/>
        <v>0</v>
      </c>
      <c r="AH49" s="73">
        <v>0</v>
      </c>
      <c r="AI49" s="201">
        <f t="shared" si="83"/>
        <v>0</v>
      </c>
      <c r="AJ49" s="73">
        <v>0</v>
      </c>
      <c r="AK49" s="201">
        <f t="shared" si="84"/>
        <v>0</v>
      </c>
      <c r="AL49" s="73">
        <v>0</v>
      </c>
      <c r="AM49" s="381">
        <f t="shared" si="85"/>
        <v>0</v>
      </c>
      <c r="AN49" s="73">
        <v>0</v>
      </c>
      <c r="AO49" s="381">
        <f t="shared" si="86"/>
        <v>0</v>
      </c>
      <c r="AP49" s="73">
        <v>0</v>
      </c>
      <c r="AQ49" s="381">
        <f t="shared" si="87"/>
        <v>0</v>
      </c>
      <c r="AR49" s="73">
        <v>0</v>
      </c>
      <c r="AS49" s="381">
        <f t="shared" si="88"/>
        <v>0</v>
      </c>
      <c r="AT49" s="73">
        <v>0</v>
      </c>
      <c r="AU49" s="381">
        <f t="shared" si="89"/>
        <v>0</v>
      </c>
      <c r="AV49" s="73">
        <v>0</v>
      </c>
      <c r="AW49" s="381">
        <f t="shared" si="90"/>
        <v>0</v>
      </c>
      <c r="AX49" s="117">
        <f t="shared" si="23"/>
        <v>0</v>
      </c>
      <c r="AY49" s="88">
        <v>204.32</v>
      </c>
      <c r="AZ49" s="119">
        <f t="shared" si="39"/>
        <v>0</v>
      </c>
      <c r="BA49" s="98" t="s">
        <v>567</v>
      </c>
      <c r="BB49" s="110" t="s">
        <v>393</v>
      </c>
    </row>
    <row r="50" spans="1:55" ht="24.75" customHeight="1" thickTop="1" thickBot="1">
      <c r="A50" s="943"/>
      <c r="B50" s="901" t="s">
        <v>401</v>
      </c>
      <c r="C50" s="902"/>
      <c r="D50" s="71" t="s">
        <v>196</v>
      </c>
      <c r="E50" s="73">
        <v>0</v>
      </c>
      <c r="F50" s="225">
        <f t="shared" si="91"/>
        <v>0</v>
      </c>
      <c r="G50" s="73">
        <v>0</v>
      </c>
      <c r="H50" s="201">
        <f t="shared" si="92"/>
        <v>0</v>
      </c>
      <c r="I50" s="73">
        <v>0</v>
      </c>
      <c r="J50" s="201">
        <f t="shared" si="93"/>
        <v>0</v>
      </c>
      <c r="K50" s="73">
        <v>0</v>
      </c>
      <c r="L50" s="201">
        <f t="shared" si="98"/>
        <v>0</v>
      </c>
      <c r="M50" s="73">
        <v>0</v>
      </c>
      <c r="N50" s="201">
        <f t="shared" si="94"/>
        <v>0</v>
      </c>
      <c r="O50" s="73">
        <v>0</v>
      </c>
      <c r="P50" s="201">
        <f t="shared" si="95"/>
        <v>0</v>
      </c>
      <c r="Q50" s="73">
        <v>0</v>
      </c>
      <c r="R50" s="201">
        <f t="shared" si="96"/>
        <v>0</v>
      </c>
      <c r="S50" s="73">
        <v>0</v>
      </c>
      <c r="T50" s="201">
        <f t="shared" si="97"/>
        <v>0</v>
      </c>
      <c r="U50" s="430"/>
      <c r="V50" s="73">
        <v>0</v>
      </c>
      <c r="W50" s="225">
        <f t="shared" si="77"/>
        <v>0</v>
      </c>
      <c r="X50" s="73">
        <v>0</v>
      </c>
      <c r="Y50" s="201">
        <f t="shared" si="78"/>
        <v>0</v>
      </c>
      <c r="Z50" s="73">
        <v>0</v>
      </c>
      <c r="AA50" s="201">
        <f t="shared" si="79"/>
        <v>0</v>
      </c>
      <c r="AB50" s="73">
        <v>0</v>
      </c>
      <c r="AC50" s="201">
        <f t="shared" si="80"/>
        <v>0</v>
      </c>
      <c r="AD50" s="73">
        <v>0</v>
      </c>
      <c r="AE50" s="201">
        <f t="shared" si="81"/>
        <v>0</v>
      </c>
      <c r="AF50" s="73">
        <v>0</v>
      </c>
      <c r="AG50" s="201">
        <f t="shared" si="82"/>
        <v>0</v>
      </c>
      <c r="AH50" s="73">
        <v>0</v>
      </c>
      <c r="AI50" s="201">
        <f t="shared" si="83"/>
        <v>0</v>
      </c>
      <c r="AJ50" s="73">
        <v>0</v>
      </c>
      <c r="AK50" s="201">
        <f t="shared" si="84"/>
        <v>0</v>
      </c>
      <c r="AL50" s="73">
        <v>0</v>
      </c>
      <c r="AM50" s="381">
        <f t="shared" si="85"/>
        <v>0</v>
      </c>
      <c r="AN50" s="73">
        <v>0</v>
      </c>
      <c r="AO50" s="381">
        <f t="shared" si="86"/>
        <v>0</v>
      </c>
      <c r="AP50" s="73">
        <v>0</v>
      </c>
      <c r="AQ50" s="381">
        <f t="shared" si="87"/>
        <v>0</v>
      </c>
      <c r="AR50" s="73">
        <v>0</v>
      </c>
      <c r="AS50" s="381">
        <f t="shared" si="88"/>
        <v>0</v>
      </c>
      <c r="AT50" s="73">
        <v>0</v>
      </c>
      <c r="AU50" s="381">
        <f t="shared" si="89"/>
        <v>0</v>
      </c>
      <c r="AV50" s="73">
        <v>0</v>
      </c>
      <c r="AW50" s="381">
        <f t="shared" si="90"/>
        <v>0</v>
      </c>
      <c r="AX50" s="117">
        <f t="shared" si="23"/>
        <v>0</v>
      </c>
      <c r="AY50" s="88">
        <v>320.57</v>
      </c>
      <c r="AZ50" s="119">
        <f t="shared" si="39"/>
        <v>0</v>
      </c>
      <c r="BA50" s="98" t="s">
        <v>567</v>
      </c>
      <c r="BB50" s="110" t="s">
        <v>453</v>
      </c>
    </row>
    <row r="51" spans="1:55" ht="24.75" customHeight="1" thickTop="1" thickBot="1">
      <c r="A51" s="943"/>
      <c r="B51" s="901" t="s">
        <v>402</v>
      </c>
      <c r="C51" s="902"/>
      <c r="D51" s="71" t="s">
        <v>196</v>
      </c>
      <c r="E51" s="73">
        <v>0</v>
      </c>
      <c r="F51" s="225">
        <f t="shared" si="91"/>
        <v>0</v>
      </c>
      <c r="G51" s="73">
        <v>0</v>
      </c>
      <c r="H51" s="201">
        <f t="shared" si="92"/>
        <v>0</v>
      </c>
      <c r="I51" s="73">
        <v>0</v>
      </c>
      <c r="J51" s="201">
        <f t="shared" si="93"/>
        <v>0</v>
      </c>
      <c r="K51" s="73">
        <v>0</v>
      </c>
      <c r="L51" s="201">
        <f t="shared" si="98"/>
        <v>0</v>
      </c>
      <c r="M51" s="73">
        <v>0</v>
      </c>
      <c r="N51" s="201">
        <f t="shared" si="94"/>
        <v>0</v>
      </c>
      <c r="O51" s="73">
        <v>0</v>
      </c>
      <c r="P51" s="201">
        <f t="shared" si="95"/>
        <v>0</v>
      </c>
      <c r="Q51" s="73">
        <v>0</v>
      </c>
      <c r="R51" s="201">
        <f t="shared" si="96"/>
        <v>0</v>
      </c>
      <c r="S51" s="73">
        <v>0</v>
      </c>
      <c r="T51" s="201">
        <f t="shared" si="97"/>
        <v>0</v>
      </c>
      <c r="U51" s="430"/>
      <c r="V51" s="73">
        <v>0</v>
      </c>
      <c r="W51" s="225">
        <f t="shared" si="77"/>
        <v>0</v>
      </c>
      <c r="X51" s="73">
        <v>0</v>
      </c>
      <c r="Y51" s="201">
        <f t="shared" si="78"/>
        <v>0</v>
      </c>
      <c r="Z51" s="73">
        <v>0</v>
      </c>
      <c r="AA51" s="201">
        <f t="shared" si="79"/>
        <v>0</v>
      </c>
      <c r="AB51" s="73">
        <v>0</v>
      </c>
      <c r="AC51" s="201">
        <f t="shared" si="80"/>
        <v>0</v>
      </c>
      <c r="AD51" s="73">
        <v>0</v>
      </c>
      <c r="AE51" s="201">
        <f t="shared" si="81"/>
        <v>0</v>
      </c>
      <c r="AF51" s="73">
        <v>0</v>
      </c>
      <c r="AG51" s="201">
        <f t="shared" si="82"/>
        <v>0</v>
      </c>
      <c r="AH51" s="73">
        <v>0</v>
      </c>
      <c r="AI51" s="201">
        <f t="shared" si="83"/>
        <v>0</v>
      </c>
      <c r="AJ51" s="73">
        <v>0</v>
      </c>
      <c r="AK51" s="201">
        <f t="shared" si="84"/>
        <v>0</v>
      </c>
      <c r="AL51" s="73">
        <v>0</v>
      </c>
      <c r="AM51" s="381">
        <f t="shared" si="85"/>
        <v>0</v>
      </c>
      <c r="AN51" s="73">
        <v>0</v>
      </c>
      <c r="AO51" s="381">
        <f t="shared" si="86"/>
        <v>0</v>
      </c>
      <c r="AP51" s="73">
        <v>0</v>
      </c>
      <c r="AQ51" s="381">
        <f t="shared" si="87"/>
        <v>0</v>
      </c>
      <c r="AR51" s="73">
        <v>0</v>
      </c>
      <c r="AS51" s="381">
        <f t="shared" si="88"/>
        <v>0</v>
      </c>
      <c r="AT51" s="73">
        <v>0</v>
      </c>
      <c r="AU51" s="381">
        <f t="shared" si="89"/>
        <v>0</v>
      </c>
      <c r="AV51" s="73">
        <v>0</v>
      </c>
      <c r="AW51" s="381">
        <f t="shared" si="90"/>
        <v>0</v>
      </c>
      <c r="AX51" s="117">
        <f t="shared" si="23"/>
        <v>0</v>
      </c>
      <c r="AY51" s="88">
        <v>333.33</v>
      </c>
      <c r="AZ51" s="119">
        <f t="shared" si="39"/>
        <v>0</v>
      </c>
      <c r="BA51" s="98" t="s">
        <v>567</v>
      </c>
      <c r="BB51" s="110" t="s">
        <v>394</v>
      </c>
    </row>
    <row r="52" spans="1:55" ht="24.75" customHeight="1" thickTop="1" thickBot="1">
      <c r="A52" s="943"/>
      <c r="B52" s="901" t="s">
        <v>403</v>
      </c>
      <c r="C52" s="902"/>
      <c r="D52" s="71" t="s">
        <v>196</v>
      </c>
      <c r="E52" s="73">
        <v>0</v>
      </c>
      <c r="F52" s="225">
        <f t="shared" si="91"/>
        <v>0</v>
      </c>
      <c r="G52" s="73">
        <v>0</v>
      </c>
      <c r="H52" s="201">
        <v>0</v>
      </c>
      <c r="I52" s="73">
        <v>0</v>
      </c>
      <c r="J52" s="201">
        <f t="shared" si="93"/>
        <v>0</v>
      </c>
      <c r="K52" s="73">
        <v>0</v>
      </c>
      <c r="L52" s="201">
        <f t="shared" si="98"/>
        <v>0</v>
      </c>
      <c r="M52" s="73">
        <v>0</v>
      </c>
      <c r="N52" s="201">
        <f t="shared" si="94"/>
        <v>0</v>
      </c>
      <c r="O52" s="73">
        <v>0</v>
      </c>
      <c r="P52" s="201">
        <f t="shared" si="95"/>
        <v>0</v>
      </c>
      <c r="Q52" s="73">
        <v>0</v>
      </c>
      <c r="R52" s="201">
        <f t="shared" si="96"/>
        <v>0</v>
      </c>
      <c r="S52" s="73">
        <v>0</v>
      </c>
      <c r="T52" s="201">
        <f t="shared" si="97"/>
        <v>0</v>
      </c>
      <c r="U52" s="430"/>
      <c r="V52" s="73">
        <v>0</v>
      </c>
      <c r="W52" s="225">
        <f t="shared" si="77"/>
        <v>0</v>
      </c>
      <c r="X52" s="73">
        <v>0</v>
      </c>
      <c r="Y52" s="201">
        <v>0</v>
      </c>
      <c r="Z52" s="73">
        <v>0</v>
      </c>
      <c r="AA52" s="201">
        <f t="shared" si="79"/>
        <v>0</v>
      </c>
      <c r="AB52" s="73">
        <v>0</v>
      </c>
      <c r="AC52" s="201">
        <f t="shared" si="80"/>
        <v>0</v>
      </c>
      <c r="AD52" s="73">
        <v>0</v>
      </c>
      <c r="AE52" s="201">
        <f t="shared" si="81"/>
        <v>0</v>
      </c>
      <c r="AF52" s="73">
        <v>0</v>
      </c>
      <c r="AG52" s="201">
        <f t="shared" si="82"/>
        <v>0</v>
      </c>
      <c r="AH52" s="73">
        <v>0</v>
      </c>
      <c r="AI52" s="201">
        <f t="shared" si="83"/>
        <v>0</v>
      </c>
      <c r="AJ52" s="73">
        <v>0</v>
      </c>
      <c r="AK52" s="201">
        <f t="shared" si="84"/>
        <v>0</v>
      </c>
      <c r="AL52" s="73">
        <v>0</v>
      </c>
      <c r="AM52" s="381">
        <f t="shared" si="85"/>
        <v>0</v>
      </c>
      <c r="AN52" s="73">
        <v>0</v>
      </c>
      <c r="AO52" s="381">
        <f t="shared" si="86"/>
        <v>0</v>
      </c>
      <c r="AP52" s="73">
        <v>0</v>
      </c>
      <c r="AQ52" s="381">
        <f t="shared" si="87"/>
        <v>0</v>
      </c>
      <c r="AR52" s="73">
        <v>0</v>
      </c>
      <c r="AS52" s="381">
        <f t="shared" si="88"/>
        <v>0</v>
      </c>
      <c r="AT52" s="73">
        <v>0</v>
      </c>
      <c r="AU52" s="381">
        <f t="shared" si="89"/>
        <v>0</v>
      </c>
      <c r="AV52" s="73">
        <v>0</v>
      </c>
      <c r="AW52" s="381">
        <f t="shared" si="90"/>
        <v>0</v>
      </c>
      <c r="AX52" s="117">
        <f t="shared" si="23"/>
        <v>0</v>
      </c>
      <c r="AY52" s="88">
        <v>428.87</v>
      </c>
      <c r="AZ52" s="119">
        <f t="shared" si="39"/>
        <v>0</v>
      </c>
      <c r="BA52" s="98" t="s">
        <v>567</v>
      </c>
      <c r="BB52" s="110" t="s">
        <v>395</v>
      </c>
    </row>
    <row r="53" spans="1:55" ht="24.75" customHeight="1" thickTop="1" thickBot="1">
      <c r="A53" s="943"/>
      <c r="B53" s="901" t="s">
        <v>404</v>
      </c>
      <c r="C53" s="902"/>
      <c r="D53" s="71" t="s">
        <v>196</v>
      </c>
      <c r="E53" s="73">
        <v>0</v>
      </c>
      <c r="F53" s="225">
        <f t="shared" si="91"/>
        <v>0</v>
      </c>
      <c r="G53" s="73">
        <v>0</v>
      </c>
      <c r="H53" s="201">
        <f t="shared" si="92"/>
        <v>0</v>
      </c>
      <c r="I53" s="73">
        <v>0</v>
      </c>
      <c r="J53" s="201">
        <f t="shared" si="93"/>
        <v>0</v>
      </c>
      <c r="K53" s="73">
        <v>0</v>
      </c>
      <c r="L53" s="201">
        <f t="shared" si="98"/>
        <v>0</v>
      </c>
      <c r="M53" s="73">
        <v>0</v>
      </c>
      <c r="N53" s="201">
        <f t="shared" si="94"/>
        <v>0</v>
      </c>
      <c r="O53" s="73">
        <v>0</v>
      </c>
      <c r="P53" s="201">
        <f t="shared" si="95"/>
        <v>0</v>
      </c>
      <c r="Q53" s="73">
        <v>0</v>
      </c>
      <c r="R53" s="201">
        <f t="shared" si="96"/>
        <v>0</v>
      </c>
      <c r="S53" s="73">
        <v>0</v>
      </c>
      <c r="T53" s="201">
        <f t="shared" si="97"/>
        <v>0</v>
      </c>
      <c r="U53" s="430"/>
      <c r="V53" s="73">
        <v>0</v>
      </c>
      <c r="W53" s="225">
        <f t="shared" si="77"/>
        <v>0</v>
      </c>
      <c r="X53" s="73">
        <v>0</v>
      </c>
      <c r="Y53" s="201">
        <f t="shared" ref="Y53:Y60" si="99">X53*AY53</f>
        <v>0</v>
      </c>
      <c r="Z53" s="73">
        <v>0</v>
      </c>
      <c r="AA53" s="201">
        <f t="shared" si="79"/>
        <v>0</v>
      </c>
      <c r="AB53" s="73">
        <v>0</v>
      </c>
      <c r="AC53" s="201">
        <f t="shared" si="80"/>
        <v>0</v>
      </c>
      <c r="AD53" s="73">
        <v>0</v>
      </c>
      <c r="AE53" s="201">
        <f t="shared" si="81"/>
        <v>0</v>
      </c>
      <c r="AF53" s="73">
        <v>0</v>
      </c>
      <c r="AG53" s="201">
        <f t="shared" si="82"/>
        <v>0</v>
      </c>
      <c r="AH53" s="73">
        <v>0</v>
      </c>
      <c r="AI53" s="201">
        <f t="shared" si="83"/>
        <v>0</v>
      </c>
      <c r="AJ53" s="73">
        <v>0</v>
      </c>
      <c r="AK53" s="201">
        <f t="shared" si="84"/>
        <v>0</v>
      </c>
      <c r="AL53" s="73">
        <v>0</v>
      </c>
      <c r="AM53" s="381">
        <f t="shared" si="85"/>
        <v>0</v>
      </c>
      <c r="AN53" s="73">
        <v>0</v>
      </c>
      <c r="AO53" s="381">
        <f t="shared" si="86"/>
        <v>0</v>
      </c>
      <c r="AP53" s="73">
        <v>0</v>
      </c>
      <c r="AQ53" s="381">
        <f t="shared" si="87"/>
        <v>0</v>
      </c>
      <c r="AR53" s="73">
        <v>0</v>
      </c>
      <c r="AS53" s="381">
        <f t="shared" si="88"/>
        <v>0</v>
      </c>
      <c r="AT53" s="73">
        <v>0</v>
      </c>
      <c r="AU53" s="381">
        <f t="shared" si="89"/>
        <v>0</v>
      </c>
      <c r="AV53" s="73">
        <v>0</v>
      </c>
      <c r="AW53" s="381">
        <f t="shared" si="90"/>
        <v>0</v>
      </c>
      <c r="AX53" s="117">
        <f t="shared" si="23"/>
        <v>0</v>
      </c>
      <c r="AY53" s="88">
        <v>458.75</v>
      </c>
      <c r="AZ53" s="119">
        <f t="shared" si="39"/>
        <v>0</v>
      </c>
      <c r="BA53" s="98" t="s">
        <v>567</v>
      </c>
      <c r="BB53" s="110" t="s">
        <v>396</v>
      </c>
    </row>
    <row r="54" spans="1:55" ht="29.45" customHeight="1" thickTop="1" thickBot="1">
      <c r="A54" s="943"/>
      <c r="B54" s="905" t="s">
        <v>201</v>
      </c>
      <c r="C54" s="906"/>
      <c r="D54" s="71" t="s">
        <v>348</v>
      </c>
      <c r="E54" s="73">
        <v>0</v>
      </c>
      <c r="F54" s="225">
        <f t="shared" si="91"/>
        <v>0</v>
      </c>
      <c r="G54" s="73">
        <v>0</v>
      </c>
      <c r="H54" s="201">
        <f t="shared" si="92"/>
        <v>0</v>
      </c>
      <c r="I54" s="73">
        <v>0</v>
      </c>
      <c r="J54" s="201">
        <f t="shared" si="93"/>
        <v>0</v>
      </c>
      <c r="K54" s="73">
        <v>0</v>
      </c>
      <c r="L54" s="201">
        <f t="shared" si="98"/>
        <v>0</v>
      </c>
      <c r="M54" s="73">
        <v>0</v>
      </c>
      <c r="N54" s="201">
        <f t="shared" si="94"/>
        <v>0</v>
      </c>
      <c r="O54" s="73">
        <v>0</v>
      </c>
      <c r="P54" s="201">
        <f t="shared" si="95"/>
        <v>0</v>
      </c>
      <c r="Q54" s="73">
        <v>0</v>
      </c>
      <c r="R54" s="201">
        <f t="shared" si="96"/>
        <v>0</v>
      </c>
      <c r="S54" s="73">
        <v>0</v>
      </c>
      <c r="T54" s="201">
        <f t="shared" si="97"/>
        <v>0</v>
      </c>
      <c r="U54" s="430"/>
      <c r="V54" s="73">
        <v>0</v>
      </c>
      <c r="W54" s="225">
        <f t="shared" si="77"/>
        <v>0</v>
      </c>
      <c r="X54" s="73">
        <v>0</v>
      </c>
      <c r="Y54" s="201">
        <f t="shared" si="99"/>
        <v>0</v>
      </c>
      <c r="Z54" s="73">
        <v>0</v>
      </c>
      <c r="AA54" s="201">
        <f t="shared" si="79"/>
        <v>0</v>
      </c>
      <c r="AB54" s="73">
        <v>0</v>
      </c>
      <c r="AC54" s="201">
        <f t="shared" si="80"/>
        <v>0</v>
      </c>
      <c r="AD54" s="73">
        <v>0</v>
      </c>
      <c r="AE54" s="201">
        <f t="shared" si="81"/>
        <v>0</v>
      </c>
      <c r="AF54" s="73">
        <v>0</v>
      </c>
      <c r="AG54" s="201">
        <f t="shared" si="82"/>
        <v>0</v>
      </c>
      <c r="AH54" s="73">
        <v>0</v>
      </c>
      <c r="AI54" s="201">
        <f t="shared" si="83"/>
        <v>0</v>
      </c>
      <c r="AJ54" s="73">
        <v>0</v>
      </c>
      <c r="AK54" s="201">
        <f t="shared" si="84"/>
        <v>0</v>
      </c>
      <c r="AL54" s="73">
        <v>0</v>
      </c>
      <c r="AM54" s="381">
        <f t="shared" si="85"/>
        <v>0</v>
      </c>
      <c r="AN54" s="73">
        <v>0</v>
      </c>
      <c r="AO54" s="381">
        <f t="shared" si="86"/>
        <v>0</v>
      </c>
      <c r="AP54" s="73">
        <v>0</v>
      </c>
      <c r="AQ54" s="381">
        <f t="shared" si="87"/>
        <v>0</v>
      </c>
      <c r="AR54" s="73">
        <v>0</v>
      </c>
      <c r="AS54" s="381">
        <f t="shared" si="88"/>
        <v>0</v>
      </c>
      <c r="AT54" s="73">
        <v>0</v>
      </c>
      <c r="AU54" s="381">
        <f t="shared" si="89"/>
        <v>0</v>
      </c>
      <c r="AV54" s="73">
        <v>0</v>
      </c>
      <c r="AW54" s="381">
        <f t="shared" si="90"/>
        <v>0</v>
      </c>
      <c r="AX54" s="117">
        <f t="shared" si="23"/>
        <v>0</v>
      </c>
      <c r="AY54" s="88">
        <f>'Memorial Custo'!F65</f>
        <v>160.98000000000002</v>
      </c>
      <c r="AZ54" s="119">
        <f t="shared" si="39"/>
        <v>0</v>
      </c>
      <c r="BA54" s="103" t="s">
        <v>377</v>
      </c>
      <c r="BB54" s="104" t="s">
        <v>378</v>
      </c>
    </row>
    <row r="55" spans="1:55" ht="28.9" customHeight="1" thickTop="1" thickBot="1">
      <c r="A55" s="943"/>
      <c r="B55" s="905" t="s">
        <v>254</v>
      </c>
      <c r="C55" s="906"/>
      <c r="D55" s="71" t="s">
        <v>348</v>
      </c>
      <c r="E55" s="73">
        <v>0</v>
      </c>
      <c r="F55" s="225">
        <f t="shared" si="91"/>
        <v>0</v>
      </c>
      <c r="G55" s="73">
        <v>0</v>
      </c>
      <c r="H55" s="201">
        <f t="shared" si="92"/>
        <v>0</v>
      </c>
      <c r="I55" s="73">
        <v>0</v>
      </c>
      <c r="J55" s="201">
        <f t="shared" si="93"/>
        <v>0</v>
      </c>
      <c r="K55" s="73">
        <v>0</v>
      </c>
      <c r="L55" s="201">
        <f t="shared" si="98"/>
        <v>0</v>
      </c>
      <c r="M55" s="73">
        <v>0</v>
      </c>
      <c r="N55" s="201">
        <f t="shared" si="94"/>
        <v>0</v>
      </c>
      <c r="O55" s="73">
        <v>0</v>
      </c>
      <c r="P55" s="201">
        <f t="shared" si="95"/>
        <v>0</v>
      </c>
      <c r="Q55" s="73">
        <v>0</v>
      </c>
      <c r="R55" s="201">
        <f t="shared" si="96"/>
        <v>0</v>
      </c>
      <c r="S55" s="73">
        <v>0</v>
      </c>
      <c r="T55" s="201">
        <f t="shared" si="97"/>
        <v>0</v>
      </c>
      <c r="U55" s="430"/>
      <c r="V55" s="73">
        <v>0</v>
      </c>
      <c r="W55" s="225">
        <f t="shared" si="77"/>
        <v>0</v>
      </c>
      <c r="X55" s="73">
        <v>0</v>
      </c>
      <c r="Y55" s="201">
        <f t="shared" si="99"/>
        <v>0</v>
      </c>
      <c r="Z55" s="73">
        <v>0</v>
      </c>
      <c r="AA55" s="201">
        <f t="shared" si="79"/>
        <v>0</v>
      </c>
      <c r="AB55" s="73">
        <v>0</v>
      </c>
      <c r="AC55" s="201">
        <f t="shared" si="80"/>
        <v>0</v>
      </c>
      <c r="AD55" s="73">
        <v>0</v>
      </c>
      <c r="AE55" s="201">
        <f t="shared" si="81"/>
        <v>0</v>
      </c>
      <c r="AF55" s="73">
        <v>0</v>
      </c>
      <c r="AG55" s="201">
        <f t="shared" si="82"/>
        <v>0</v>
      </c>
      <c r="AH55" s="73">
        <v>0</v>
      </c>
      <c r="AI55" s="201">
        <f t="shared" si="83"/>
        <v>0</v>
      </c>
      <c r="AJ55" s="73">
        <v>0</v>
      </c>
      <c r="AK55" s="201">
        <f t="shared" si="84"/>
        <v>0</v>
      </c>
      <c r="AL55" s="73">
        <v>0</v>
      </c>
      <c r="AM55" s="381">
        <f t="shared" si="85"/>
        <v>0</v>
      </c>
      <c r="AN55" s="73">
        <v>0</v>
      </c>
      <c r="AO55" s="381">
        <f t="shared" si="86"/>
        <v>0</v>
      </c>
      <c r="AP55" s="73">
        <v>0</v>
      </c>
      <c r="AQ55" s="381">
        <f t="shared" si="87"/>
        <v>0</v>
      </c>
      <c r="AR55" s="73">
        <v>0</v>
      </c>
      <c r="AS55" s="381">
        <f t="shared" si="88"/>
        <v>0</v>
      </c>
      <c r="AT55" s="73">
        <v>0</v>
      </c>
      <c r="AU55" s="381">
        <f t="shared" si="89"/>
        <v>0</v>
      </c>
      <c r="AV55" s="73">
        <v>0</v>
      </c>
      <c r="AW55" s="381">
        <f t="shared" si="90"/>
        <v>0</v>
      </c>
      <c r="AX55" s="117">
        <f t="shared" si="23"/>
        <v>0</v>
      </c>
      <c r="AY55" s="88">
        <f>'Memorial Custo'!F70</f>
        <v>196.61</v>
      </c>
      <c r="AZ55" s="119">
        <f t="shared" si="39"/>
        <v>0</v>
      </c>
      <c r="BA55" s="103" t="s">
        <v>377</v>
      </c>
      <c r="BB55" s="104" t="s">
        <v>378</v>
      </c>
    </row>
    <row r="56" spans="1:55" ht="29.45" customHeight="1" thickTop="1" thickBot="1">
      <c r="A56" s="943"/>
      <c r="B56" s="905" t="s">
        <v>202</v>
      </c>
      <c r="C56" s="906"/>
      <c r="D56" s="71" t="s">
        <v>348</v>
      </c>
      <c r="E56" s="73">
        <v>0</v>
      </c>
      <c r="F56" s="225">
        <f t="shared" si="91"/>
        <v>0</v>
      </c>
      <c r="G56" s="73">
        <v>0</v>
      </c>
      <c r="H56" s="201">
        <f t="shared" si="92"/>
        <v>0</v>
      </c>
      <c r="I56" s="73">
        <v>0</v>
      </c>
      <c r="J56" s="201">
        <f t="shared" si="93"/>
        <v>0</v>
      </c>
      <c r="K56" s="73">
        <v>0</v>
      </c>
      <c r="L56" s="201">
        <f t="shared" si="98"/>
        <v>0</v>
      </c>
      <c r="M56" s="73">
        <v>0</v>
      </c>
      <c r="N56" s="201">
        <f t="shared" si="94"/>
        <v>0</v>
      </c>
      <c r="O56" s="73">
        <v>0</v>
      </c>
      <c r="P56" s="201">
        <f t="shared" si="95"/>
        <v>0</v>
      </c>
      <c r="Q56" s="73">
        <v>0</v>
      </c>
      <c r="R56" s="201">
        <f t="shared" si="96"/>
        <v>0</v>
      </c>
      <c r="S56" s="73">
        <v>0</v>
      </c>
      <c r="T56" s="201">
        <f t="shared" si="97"/>
        <v>0</v>
      </c>
      <c r="U56" s="430"/>
      <c r="V56" s="73">
        <v>0</v>
      </c>
      <c r="W56" s="225">
        <f t="shared" si="77"/>
        <v>0</v>
      </c>
      <c r="X56" s="73">
        <v>0</v>
      </c>
      <c r="Y56" s="201">
        <f t="shared" si="99"/>
        <v>0</v>
      </c>
      <c r="Z56" s="73">
        <v>0</v>
      </c>
      <c r="AA56" s="201">
        <f t="shared" si="79"/>
        <v>0</v>
      </c>
      <c r="AB56" s="73">
        <v>0</v>
      </c>
      <c r="AC56" s="201">
        <f t="shared" si="80"/>
        <v>0</v>
      </c>
      <c r="AD56" s="73">
        <v>0</v>
      </c>
      <c r="AE56" s="201">
        <f t="shared" si="81"/>
        <v>0</v>
      </c>
      <c r="AF56" s="73">
        <v>0</v>
      </c>
      <c r="AG56" s="201">
        <f t="shared" si="82"/>
        <v>0</v>
      </c>
      <c r="AH56" s="73">
        <v>0</v>
      </c>
      <c r="AI56" s="201">
        <f t="shared" si="83"/>
        <v>0</v>
      </c>
      <c r="AJ56" s="73">
        <v>0</v>
      </c>
      <c r="AK56" s="201">
        <f t="shared" si="84"/>
        <v>0</v>
      </c>
      <c r="AL56" s="73">
        <v>0</v>
      </c>
      <c r="AM56" s="381">
        <f t="shared" si="85"/>
        <v>0</v>
      </c>
      <c r="AN56" s="73">
        <v>0</v>
      </c>
      <c r="AO56" s="381">
        <f t="shared" si="86"/>
        <v>0</v>
      </c>
      <c r="AP56" s="73">
        <v>0</v>
      </c>
      <c r="AQ56" s="381">
        <f t="shared" si="87"/>
        <v>0</v>
      </c>
      <c r="AR56" s="73">
        <v>0</v>
      </c>
      <c r="AS56" s="381">
        <f t="shared" si="88"/>
        <v>0</v>
      </c>
      <c r="AT56" s="73">
        <v>0</v>
      </c>
      <c r="AU56" s="381">
        <f t="shared" si="89"/>
        <v>0</v>
      </c>
      <c r="AV56" s="73">
        <v>0</v>
      </c>
      <c r="AW56" s="381">
        <f t="shared" si="90"/>
        <v>0</v>
      </c>
      <c r="AX56" s="117">
        <f t="shared" si="23"/>
        <v>0</v>
      </c>
      <c r="AY56" s="88">
        <f>'Memorial Custo'!F75</f>
        <v>302.13</v>
      </c>
      <c r="AZ56" s="119">
        <f t="shared" si="39"/>
        <v>0</v>
      </c>
      <c r="BA56" s="103" t="s">
        <v>377</v>
      </c>
      <c r="BB56" s="104" t="s">
        <v>378</v>
      </c>
    </row>
    <row r="57" spans="1:55" ht="26.45" customHeight="1" thickTop="1" thickBot="1">
      <c r="A57" s="943"/>
      <c r="B57" s="905" t="s">
        <v>255</v>
      </c>
      <c r="C57" s="906"/>
      <c r="D57" s="71" t="s">
        <v>348</v>
      </c>
      <c r="E57" s="73">
        <v>0</v>
      </c>
      <c r="F57" s="225">
        <f t="shared" si="91"/>
        <v>0</v>
      </c>
      <c r="G57" s="73">
        <v>0</v>
      </c>
      <c r="H57" s="201">
        <f t="shared" si="92"/>
        <v>0</v>
      </c>
      <c r="I57" s="73">
        <v>0</v>
      </c>
      <c r="J57" s="201">
        <f t="shared" si="93"/>
        <v>0</v>
      </c>
      <c r="K57" s="73">
        <v>0</v>
      </c>
      <c r="L57" s="201">
        <f t="shared" si="98"/>
        <v>0</v>
      </c>
      <c r="M57" s="73">
        <v>0</v>
      </c>
      <c r="N57" s="201">
        <f t="shared" si="94"/>
        <v>0</v>
      </c>
      <c r="O57" s="73">
        <v>0</v>
      </c>
      <c r="P57" s="201">
        <f t="shared" si="95"/>
        <v>0</v>
      </c>
      <c r="Q57" s="73">
        <v>0</v>
      </c>
      <c r="R57" s="201">
        <f t="shared" si="96"/>
        <v>0</v>
      </c>
      <c r="S57" s="73">
        <v>0</v>
      </c>
      <c r="T57" s="201">
        <f t="shared" si="97"/>
        <v>0</v>
      </c>
      <c r="U57" s="430"/>
      <c r="V57" s="73">
        <v>0</v>
      </c>
      <c r="W57" s="225">
        <f t="shared" si="77"/>
        <v>0</v>
      </c>
      <c r="X57" s="73">
        <v>0</v>
      </c>
      <c r="Y57" s="201">
        <f t="shared" si="99"/>
        <v>0</v>
      </c>
      <c r="Z57" s="73">
        <v>0</v>
      </c>
      <c r="AA57" s="201">
        <f t="shared" si="79"/>
        <v>0</v>
      </c>
      <c r="AB57" s="73">
        <v>0</v>
      </c>
      <c r="AC57" s="201">
        <f t="shared" si="80"/>
        <v>0</v>
      </c>
      <c r="AD57" s="73">
        <v>0</v>
      </c>
      <c r="AE57" s="201">
        <f t="shared" si="81"/>
        <v>0</v>
      </c>
      <c r="AF57" s="73">
        <v>0</v>
      </c>
      <c r="AG57" s="201">
        <f t="shared" si="82"/>
        <v>0</v>
      </c>
      <c r="AH57" s="73">
        <v>0</v>
      </c>
      <c r="AI57" s="201">
        <f t="shared" si="83"/>
        <v>0</v>
      </c>
      <c r="AJ57" s="73">
        <v>0</v>
      </c>
      <c r="AK57" s="201">
        <f t="shared" si="84"/>
        <v>0</v>
      </c>
      <c r="AL57" s="73">
        <v>0</v>
      </c>
      <c r="AM57" s="381">
        <f t="shared" si="85"/>
        <v>0</v>
      </c>
      <c r="AN57" s="73">
        <v>0</v>
      </c>
      <c r="AO57" s="381">
        <f t="shared" si="86"/>
        <v>0</v>
      </c>
      <c r="AP57" s="73">
        <v>0</v>
      </c>
      <c r="AQ57" s="381">
        <f t="shared" si="87"/>
        <v>0</v>
      </c>
      <c r="AR57" s="73">
        <v>0</v>
      </c>
      <c r="AS57" s="381">
        <f t="shared" si="88"/>
        <v>0</v>
      </c>
      <c r="AT57" s="73">
        <v>0</v>
      </c>
      <c r="AU57" s="381">
        <f t="shared" si="89"/>
        <v>0</v>
      </c>
      <c r="AV57" s="73">
        <v>0</v>
      </c>
      <c r="AW57" s="381">
        <f t="shared" si="90"/>
        <v>0</v>
      </c>
      <c r="AX57" s="117">
        <f t="shared" si="23"/>
        <v>0</v>
      </c>
      <c r="AY57" s="88">
        <f>'Memorial Custo'!F80</f>
        <v>405.49</v>
      </c>
      <c r="AZ57" s="119">
        <f t="shared" si="39"/>
        <v>0</v>
      </c>
      <c r="BA57" s="103" t="s">
        <v>377</v>
      </c>
      <c r="BB57" s="104" t="s">
        <v>378</v>
      </c>
    </row>
    <row r="58" spans="1:55" ht="31.5" customHeight="1" thickTop="1" thickBot="1">
      <c r="A58" s="950"/>
      <c r="B58" s="948" t="s">
        <v>203</v>
      </c>
      <c r="C58" s="949"/>
      <c r="D58" s="71" t="s">
        <v>348</v>
      </c>
      <c r="E58" s="73"/>
      <c r="F58" s="225">
        <f t="shared" si="91"/>
        <v>0</v>
      </c>
      <c r="G58" s="74"/>
      <c r="H58" s="201">
        <f t="shared" si="92"/>
        <v>0</v>
      </c>
      <c r="I58" s="74"/>
      <c r="J58" s="201">
        <f t="shared" si="93"/>
        <v>0</v>
      </c>
      <c r="K58" s="74"/>
      <c r="L58" s="201">
        <f t="shared" si="98"/>
        <v>0</v>
      </c>
      <c r="M58" s="74"/>
      <c r="N58" s="201">
        <f t="shared" si="94"/>
        <v>0</v>
      </c>
      <c r="O58" s="74"/>
      <c r="P58" s="201">
        <f t="shared" si="95"/>
        <v>0</v>
      </c>
      <c r="Q58" s="74"/>
      <c r="R58" s="201">
        <f t="shared" si="96"/>
        <v>0</v>
      </c>
      <c r="S58" s="74"/>
      <c r="T58" s="201">
        <f t="shared" si="97"/>
        <v>0</v>
      </c>
      <c r="U58" s="430"/>
      <c r="V58" s="73"/>
      <c r="W58" s="225">
        <f t="shared" si="77"/>
        <v>0</v>
      </c>
      <c r="X58" s="74"/>
      <c r="Y58" s="201">
        <f t="shared" si="99"/>
        <v>0</v>
      </c>
      <c r="Z58" s="74"/>
      <c r="AA58" s="201">
        <f t="shared" si="79"/>
        <v>0</v>
      </c>
      <c r="AB58" s="74"/>
      <c r="AC58" s="201">
        <f t="shared" si="80"/>
        <v>0</v>
      </c>
      <c r="AD58" s="74"/>
      <c r="AE58" s="201">
        <f t="shared" si="81"/>
        <v>0</v>
      </c>
      <c r="AF58" s="74"/>
      <c r="AG58" s="201">
        <f t="shared" si="82"/>
        <v>0</v>
      </c>
      <c r="AH58" s="74"/>
      <c r="AI58" s="201">
        <f t="shared" si="83"/>
        <v>0</v>
      </c>
      <c r="AJ58" s="74"/>
      <c r="AK58" s="201">
        <f t="shared" si="84"/>
        <v>0</v>
      </c>
      <c r="AL58" s="74"/>
      <c r="AM58" s="381">
        <f t="shared" si="85"/>
        <v>0</v>
      </c>
      <c r="AN58" s="74"/>
      <c r="AO58" s="381">
        <f t="shared" si="86"/>
        <v>0</v>
      </c>
      <c r="AP58" s="74"/>
      <c r="AQ58" s="381">
        <f t="shared" si="87"/>
        <v>0</v>
      </c>
      <c r="AR58" s="74"/>
      <c r="AS58" s="381">
        <f t="shared" si="88"/>
        <v>0</v>
      </c>
      <c r="AT58" s="74"/>
      <c r="AU58" s="381">
        <f t="shared" si="89"/>
        <v>0</v>
      </c>
      <c r="AV58" s="74"/>
      <c r="AW58" s="381">
        <f t="shared" si="90"/>
        <v>0</v>
      </c>
      <c r="AX58" s="117">
        <f t="shared" si="23"/>
        <v>0</v>
      </c>
      <c r="AY58" s="150"/>
      <c r="AZ58" s="119">
        <f t="shared" si="39"/>
        <v>0</v>
      </c>
      <c r="BA58" s="154"/>
      <c r="BB58" s="151"/>
    </row>
    <row r="59" spans="1:55" ht="19.149999999999999" customHeight="1" thickTop="1" thickBot="1">
      <c r="A59" s="950"/>
      <c r="B59" s="956"/>
      <c r="C59" s="957"/>
      <c r="D59" s="71"/>
      <c r="E59" s="73"/>
      <c r="F59" s="225">
        <f t="shared" si="91"/>
        <v>0</v>
      </c>
      <c r="G59" s="74"/>
      <c r="H59" s="201">
        <f t="shared" si="92"/>
        <v>0</v>
      </c>
      <c r="I59" s="74"/>
      <c r="J59" s="201">
        <f t="shared" si="93"/>
        <v>0</v>
      </c>
      <c r="K59" s="74"/>
      <c r="L59" s="201">
        <f t="shared" si="98"/>
        <v>0</v>
      </c>
      <c r="M59" s="74"/>
      <c r="N59" s="201">
        <f t="shared" si="94"/>
        <v>0</v>
      </c>
      <c r="O59" s="74"/>
      <c r="P59" s="201">
        <f t="shared" si="95"/>
        <v>0</v>
      </c>
      <c r="Q59" s="74"/>
      <c r="R59" s="201">
        <f t="shared" si="96"/>
        <v>0</v>
      </c>
      <c r="S59" s="74"/>
      <c r="T59" s="201">
        <f t="shared" si="97"/>
        <v>0</v>
      </c>
      <c r="U59" s="430"/>
      <c r="V59" s="73"/>
      <c r="W59" s="225">
        <f t="shared" si="77"/>
        <v>0</v>
      </c>
      <c r="X59" s="74"/>
      <c r="Y59" s="201">
        <f t="shared" si="99"/>
        <v>0</v>
      </c>
      <c r="Z59" s="74"/>
      <c r="AA59" s="201">
        <f t="shared" si="79"/>
        <v>0</v>
      </c>
      <c r="AB59" s="74"/>
      <c r="AC59" s="201">
        <f t="shared" si="80"/>
        <v>0</v>
      </c>
      <c r="AD59" s="74"/>
      <c r="AE59" s="201">
        <f t="shared" si="81"/>
        <v>0</v>
      </c>
      <c r="AF59" s="74"/>
      <c r="AG59" s="201">
        <f t="shared" si="82"/>
        <v>0</v>
      </c>
      <c r="AH59" s="74"/>
      <c r="AI59" s="201">
        <f t="shared" si="83"/>
        <v>0</v>
      </c>
      <c r="AJ59" s="74"/>
      <c r="AK59" s="201">
        <f t="shared" si="84"/>
        <v>0</v>
      </c>
      <c r="AL59" s="74"/>
      <c r="AM59" s="381">
        <f t="shared" si="85"/>
        <v>0</v>
      </c>
      <c r="AN59" s="74"/>
      <c r="AO59" s="381">
        <f t="shared" si="86"/>
        <v>0</v>
      </c>
      <c r="AP59" s="74"/>
      <c r="AQ59" s="381">
        <f t="shared" si="87"/>
        <v>0</v>
      </c>
      <c r="AR59" s="74"/>
      <c r="AS59" s="381">
        <f t="shared" si="88"/>
        <v>0</v>
      </c>
      <c r="AT59" s="74"/>
      <c r="AU59" s="381">
        <f t="shared" si="89"/>
        <v>0</v>
      </c>
      <c r="AV59" s="74"/>
      <c r="AW59" s="381">
        <f t="shared" si="90"/>
        <v>0</v>
      </c>
      <c r="AX59" s="117">
        <f t="shared" si="23"/>
        <v>0</v>
      </c>
      <c r="AY59" s="150"/>
      <c r="AZ59" s="119">
        <f t="shared" si="39"/>
        <v>0</v>
      </c>
      <c r="BA59" s="154"/>
      <c r="BB59" s="151"/>
    </row>
    <row r="60" spans="1:55" ht="22.15" customHeight="1" thickTop="1" thickBot="1">
      <c r="A60" s="951"/>
      <c r="B60" s="958"/>
      <c r="C60" s="959"/>
      <c r="D60" s="78"/>
      <c r="E60" s="82"/>
      <c r="F60" s="226">
        <f t="shared" si="91"/>
        <v>0</v>
      </c>
      <c r="G60" s="83"/>
      <c r="H60" s="222">
        <f t="shared" si="92"/>
        <v>0</v>
      </c>
      <c r="I60" s="83"/>
      <c r="J60" s="222">
        <f t="shared" si="93"/>
        <v>0</v>
      </c>
      <c r="K60" s="83"/>
      <c r="L60" s="222">
        <f t="shared" si="98"/>
        <v>0</v>
      </c>
      <c r="M60" s="83"/>
      <c r="N60" s="222">
        <f t="shared" si="94"/>
        <v>0</v>
      </c>
      <c r="O60" s="83"/>
      <c r="P60" s="222"/>
      <c r="Q60" s="83"/>
      <c r="R60" s="222">
        <f t="shared" si="96"/>
        <v>0</v>
      </c>
      <c r="S60" s="83"/>
      <c r="T60" s="222">
        <f t="shared" si="97"/>
        <v>0</v>
      </c>
      <c r="U60" s="431"/>
      <c r="V60" s="82"/>
      <c r="W60" s="380">
        <f t="shared" si="77"/>
        <v>0</v>
      </c>
      <c r="X60" s="83"/>
      <c r="Y60" s="369">
        <f t="shared" si="99"/>
        <v>0</v>
      </c>
      <c r="Z60" s="83"/>
      <c r="AA60" s="369">
        <f t="shared" si="79"/>
        <v>0</v>
      </c>
      <c r="AB60" s="83"/>
      <c r="AC60" s="369">
        <f t="shared" si="80"/>
        <v>0</v>
      </c>
      <c r="AD60" s="83"/>
      <c r="AE60" s="369">
        <f t="shared" si="81"/>
        <v>0</v>
      </c>
      <c r="AF60" s="83"/>
      <c r="AG60" s="369"/>
      <c r="AH60" s="83"/>
      <c r="AI60" s="369">
        <f t="shared" si="83"/>
        <v>0</v>
      </c>
      <c r="AJ60" s="83"/>
      <c r="AK60" s="369">
        <f t="shared" si="84"/>
        <v>0</v>
      </c>
      <c r="AL60" s="83"/>
      <c r="AM60" s="381">
        <f t="shared" si="85"/>
        <v>0</v>
      </c>
      <c r="AN60" s="83"/>
      <c r="AO60" s="381">
        <f t="shared" si="86"/>
        <v>0</v>
      </c>
      <c r="AP60" s="83"/>
      <c r="AQ60" s="381">
        <f t="shared" si="87"/>
        <v>0</v>
      </c>
      <c r="AR60" s="83"/>
      <c r="AS60" s="381">
        <f t="shared" si="88"/>
        <v>0</v>
      </c>
      <c r="AT60" s="83"/>
      <c r="AU60" s="381">
        <f t="shared" si="89"/>
        <v>0</v>
      </c>
      <c r="AV60" s="83"/>
      <c r="AW60" s="381">
        <f t="shared" si="90"/>
        <v>0</v>
      </c>
      <c r="AX60" s="117">
        <f t="shared" si="23"/>
        <v>0</v>
      </c>
      <c r="AY60" s="147"/>
      <c r="AZ60" s="120">
        <f t="shared" si="39"/>
        <v>0</v>
      </c>
      <c r="BA60" s="152"/>
      <c r="BB60" s="153"/>
    </row>
    <row r="61" spans="1:55" ht="20.25" customHeight="1" thickTop="1" thickBot="1">
      <c r="A61" s="883" t="s">
        <v>219</v>
      </c>
      <c r="B61" s="1021"/>
      <c r="C61" s="1021"/>
      <c r="D61" s="1040"/>
      <c r="E61" s="1040"/>
      <c r="F61" s="300">
        <f>SUM(F46:F60)</f>
        <v>0</v>
      </c>
      <c r="G61" s="194"/>
      <c r="H61" s="300">
        <f>SUM(H46:H60)</f>
        <v>0</v>
      </c>
      <c r="I61" s="194"/>
      <c r="J61" s="300">
        <f>SUM(J46:J60)</f>
        <v>0</v>
      </c>
      <c r="K61" s="194"/>
      <c r="L61" s="300">
        <f>SUM(L46:L60)</f>
        <v>0</v>
      </c>
      <c r="M61" s="194"/>
      <c r="N61" s="300">
        <f>SUM(N46:N60)</f>
        <v>0</v>
      </c>
      <c r="O61" s="194"/>
      <c r="P61" s="300">
        <f>SUM(P46:P60)</f>
        <v>0</v>
      </c>
      <c r="Q61" s="194"/>
      <c r="R61" s="300">
        <f>SUM(R46:R60)</f>
        <v>0</v>
      </c>
      <c r="S61" s="194"/>
      <c r="T61" s="300">
        <f>SUM(T46:T60)</f>
        <v>0</v>
      </c>
      <c r="U61" s="432"/>
      <c r="V61" s="300"/>
      <c r="W61" s="385">
        <f>SUM(W46:W60)</f>
        <v>0</v>
      </c>
      <c r="X61" s="386"/>
      <c r="Y61" s="385">
        <f>SUM(Y46:Y60)</f>
        <v>0</v>
      </c>
      <c r="Z61" s="386"/>
      <c r="AA61" s="385">
        <f>SUM(AA46:AA60)</f>
        <v>0</v>
      </c>
      <c r="AB61" s="386"/>
      <c r="AC61" s="385">
        <f>SUM(AC46:AC60)</f>
        <v>0</v>
      </c>
      <c r="AD61" s="386"/>
      <c r="AE61" s="385">
        <f>SUM(AE46:AE60)</f>
        <v>0</v>
      </c>
      <c r="AF61" s="386"/>
      <c r="AG61" s="385">
        <f>SUM(AG46:AG60)</f>
        <v>0</v>
      </c>
      <c r="AH61" s="386"/>
      <c r="AI61" s="385">
        <f>SUM(AI46:AI60)</f>
        <v>0</v>
      </c>
      <c r="AJ61" s="386"/>
      <c r="AK61" s="385">
        <f>SUM(AK46:AK60)</f>
        <v>0</v>
      </c>
      <c r="AL61" s="191"/>
      <c r="AM61" s="385">
        <f>SUM(AM46:AM60)</f>
        <v>0</v>
      </c>
      <c r="AN61" s="191"/>
      <c r="AO61" s="385">
        <f>SUM(AO46:AO60)</f>
        <v>0</v>
      </c>
      <c r="AP61" s="191"/>
      <c r="AQ61" s="385">
        <f>SUM(AQ46:AQ60)</f>
        <v>0</v>
      </c>
      <c r="AR61" s="191"/>
      <c r="AS61" s="385">
        <f>SUM(AS46:AS60)</f>
        <v>0</v>
      </c>
      <c r="AT61" s="191"/>
      <c r="AU61" s="385">
        <f>SUM(AU46:AU60)</f>
        <v>0</v>
      </c>
      <c r="AV61" s="191"/>
      <c r="AW61" s="385">
        <f>SUM(AW46:AW60)</f>
        <v>0</v>
      </c>
      <c r="AX61" s="117">
        <f t="shared" si="23"/>
        <v>0</v>
      </c>
      <c r="AZ61" s="94">
        <f>SUM(AZ46:AZ60)</f>
        <v>0</v>
      </c>
      <c r="BA61" s="96"/>
      <c r="BB61" s="7"/>
      <c r="BC61" s="89"/>
    </row>
    <row r="62" spans="1:55" ht="30" customHeight="1" thickTop="1" thickBot="1">
      <c r="A62" s="942" t="s">
        <v>204</v>
      </c>
      <c r="B62" s="961" t="s">
        <v>205</v>
      </c>
      <c r="C62" s="961"/>
      <c r="D62" s="76" t="s">
        <v>119</v>
      </c>
      <c r="E62" s="80">
        <v>0</v>
      </c>
      <c r="F62" s="227">
        <f>E62*AY62</f>
        <v>0</v>
      </c>
      <c r="G62" s="81">
        <v>0</v>
      </c>
      <c r="H62" s="221">
        <f>G62*AY62</f>
        <v>0</v>
      </c>
      <c r="I62" s="81">
        <v>0</v>
      </c>
      <c r="J62" s="221">
        <f>I62*AY62</f>
        <v>0</v>
      </c>
      <c r="K62" s="81">
        <v>0</v>
      </c>
      <c r="L62" s="221">
        <f>K62*AY62</f>
        <v>0</v>
      </c>
      <c r="M62" s="81">
        <v>0</v>
      </c>
      <c r="N62" s="221">
        <f>M62*AY62</f>
        <v>0</v>
      </c>
      <c r="O62" s="81">
        <v>0</v>
      </c>
      <c r="P62" s="221">
        <f>O62*AY62</f>
        <v>0</v>
      </c>
      <c r="Q62" s="81">
        <v>0</v>
      </c>
      <c r="R62" s="221">
        <f>Q62*AY62</f>
        <v>0</v>
      </c>
      <c r="S62" s="81">
        <v>0</v>
      </c>
      <c r="T62" s="221">
        <f>S62*AY62</f>
        <v>0</v>
      </c>
      <c r="U62" s="429"/>
      <c r="V62" s="80">
        <v>0</v>
      </c>
      <c r="W62" s="384">
        <f>V62*AY62</f>
        <v>0</v>
      </c>
      <c r="X62" s="81">
        <v>0</v>
      </c>
      <c r="Y62" s="368">
        <f>X62*AY62</f>
        <v>0</v>
      </c>
      <c r="Z62" s="81">
        <v>0</v>
      </c>
      <c r="AA62" s="368">
        <f>Z62*AY62</f>
        <v>0</v>
      </c>
      <c r="AB62" s="81">
        <v>200</v>
      </c>
      <c r="AC62" s="368">
        <f>AB62*AY62</f>
        <v>5064</v>
      </c>
      <c r="AD62" s="81">
        <v>0</v>
      </c>
      <c r="AE62" s="368">
        <f>AD62*AY62</f>
        <v>0</v>
      </c>
      <c r="AF62" s="81">
        <v>0</v>
      </c>
      <c r="AG62" s="368">
        <f>AF62*AY62</f>
        <v>0</v>
      </c>
      <c r="AH62" s="81">
        <v>0</v>
      </c>
      <c r="AI62" s="368">
        <f>AH62*AY62</f>
        <v>0</v>
      </c>
      <c r="AJ62" s="81">
        <v>0</v>
      </c>
      <c r="AK62" s="368">
        <f>AJ62*AY62</f>
        <v>0</v>
      </c>
      <c r="AL62" s="81">
        <v>0</v>
      </c>
      <c r="AM62" s="381">
        <f>AL62*AY62</f>
        <v>0</v>
      </c>
      <c r="AN62" s="81">
        <v>0</v>
      </c>
      <c r="AO62" s="381">
        <f>AN62*AY62</f>
        <v>0</v>
      </c>
      <c r="AP62" s="81">
        <v>340</v>
      </c>
      <c r="AQ62" s="381">
        <f>AP62*AY62</f>
        <v>8608.7999999999993</v>
      </c>
      <c r="AR62" s="81">
        <v>50</v>
      </c>
      <c r="AS62" s="381">
        <f>AR62*AY62</f>
        <v>1266</v>
      </c>
      <c r="AT62" s="81">
        <v>200</v>
      </c>
      <c r="AU62" s="381">
        <f>AT62*AY62</f>
        <v>5064</v>
      </c>
      <c r="AV62" s="81">
        <v>0</v>
      </c>
      <c r="AW62" s="381">
        <f>AV62*AY62</f>
        <v>0</v>
      </c>
      <c r="AX62" s="117">
        <f t="shared" si="23"/>
        <v>790</v>
      </c>
      <c r="AY62" s="155">
        <v>25.32</v>
      </c>
      <c r="AZ62" s="118">
        <f t="shared" si="39"/>
        <v>20002.8</v>
      </c>
      <c r="BA62" s="157"/>
      <c r="BB62" s="158"/>
    </row>
    <row r="63" spans="1:55" ht="30" customHeight="1" thickTop="1" thickBot="1">
      <c r="A63" s="960"/>
      <c r="B63" s="962" t="s">
        <v>206</v>
      </c>
      <c r="C63" s="962"/>
      <c r="D63" s="71" t="s">
        <v>119</v>
      </c>
      <c r="E63" s="73"/>
      <c r="F63" s="225">
        <f>E63*AY63</f>
        <v>0</v>
      </c>
      <c r="G63" s="74"/>
      <c r="H63" s="201">
        <f>G63*AY63</f>
        <v>0</v>
      </c>
      <c r="I63" s="74"/>
      <c r="J63" s="201">
        <f>I63*AY63</f>
        <v>0</v>
      </c>
      <c r="K63" s="74"/>
      <c r="L63" s="201">
        <f>K63*AY63</f>
        <v>0</v>
      </c>
      <c r="M63" s="74"/>
      <c r="N63" s="201">
        <f>M63*AY63</f>
        <v>0</v>
      </c>
      <c r="O63" s="74"/>
      <c r="P63" s="201">
        <f>O63*AY63</f>
        <v>0</v>
      </c>
      <c r="Q63" s="74"/>
      <c r="R63" s="201">
        <f>Q63*AY63</f>
        <v>0</v>
      </c>
      <c r="S63" s="74"/>
      <c r="T63" s="201">
        <f>S63*AY63</f>
        <v>0</v>
      </c>
      <c r="U63" s="430"/>
      <c r="V63" s="73"/>
      <c r="W63" s="225">
        <f>V63*AY63</f>
        <v>0</v>
      </c>
      <c r="X63" s="74"/>
      <c r="Y63" s="201">
        <f>X63*AY63</f>
        <v>0</v>
      </c>
      <c r="Z63" s="74"/>
      <c r="AA63" s="201">
        <f>Z63*AY63</f>
        <v>0</v>
      </c>
      <c r="AB63" s="74"/>
      <c r="AC63" s="201">
        <f>AB63*AY63</f>
        <v>0</v>
      </c>
      <c r="AD63" s="74"/>
      <c r="AE63" s="201">
        <f>AD63*AY63</f>
        <v>0</v>
      </c>
      <c r="AF63" s="74"/>
      <c r="AG63" s="201">
        <f>AF63*AY63</f>
        <v>0</v>
      </c>
      <c r="AH63" s="74"/>
      <c r="AI63" s="201">
        <f>AH63*AY63</f>
        <v>0</v>
      </c>
      <c r="AJ63" s="74"/>
      <c r="AK63" s="201">
        <f>AJ63*AY63</f>
        <v>0</v>
      </c>
      <c r="AL63" s="74"/>
      <c r="AM63" s="381">
        <f>AL63*AY63</f>
        <v>0</v>
      </c>
      <c r="AN63" s="74"/>
      <c r="AO63" s="381">
        <f>AN63*AY63</f>
        <v>0</v>
      </c>
      <c r="AP63" s="74"/>
      <c r="AQ63" s="381">
        <f>AP63*AY63</f>
        <v>0</v>
      </c>
      <c r="AR63" s="74"/>
      <c r="AS63" s="381">
        <f>AR63*AY63</f>
        <v>0</v>
      </c>
      <c r="AT63" s="74"/>
      <c r="AU63" s="381">
        <f>AT63*AY63</f>
        <v>0</v>
      </c>
      <c r="AV63" s="74"/>
      <c r="AW63" s="381">
        <f>AV63*AY63</f>
        <v>0</v>
      </c>
      <c r="AX63" s="117">
        <f t="shared" si="23"/>
        <v>0</v>
      </c>
      <c r="AY63" s="164"/>
      <c r="AZ63" s="119">
        <f t="shared" si="39"/>
        <v>0</v>
      </c>
      <c r="BA63" s="159"/>
      <c r="BB63" s="160"/>
    </row>
    <row r="64" spans="1:55" ht="18" customHeight="1" thickTop="1" thickBot="1">
      <c r="A64" s="951"/>
      <c r="B64" s="963"/>
      <c r="C64" s="963"/>
      <c r="D64" s="78" t="s">
        <v>119</v>
      </c>
      <c r="E64" s="82"/>
      <c r="F64" s="226">
        <f>E64*AY64</f>
        <v>0</v>
      </c>
      <c r="G64" s="83"/>
      <c r="H64" s="222">
        <f>G64*AY64</f>
        <v>0</v>
      </c>
      <c r="I64" s="83"/>
      <c r="J64" s="222">
        <f>I64*AY64</f>
        <v>0</v>
      </c>
      <c r="K64" s="83"/>
      <c r="L64" s="222">
        <f>K64*AY64</f>
        <v>0</v>
      </c>
      <c r="M64" s="83"/>
      <c r="N64" s="222">
        <f>M64*AY64</f>
        <v>0</v>
      </c>
      <c r="O64" s="83"/>
      <c r="P64" s="222">
        <f>O64*AY64</f>
        <v>0</v>
      </c>
      <c r="Q64" s="83"/>
      <c r="R64" s="222">
        <f>Q64*AY64</f>
        <v>0</v>
      </c>
      <c r="S64" s="83"/>
      <c r="T64" s="222">
        <f>S64*AY64</f>
        <v>0</v>
      </c>
      <c r="U64" s="431"/>
      <c r="V64" s="82"/>
      <c r="W64" s="380">
        <f>V64*AY64</f>
        <v>0</v>
      </c>
      <c r="X64" s="83"/>
      <c r="Y64" s="369">
        <f>X64*AY64</f>
        <v>0</v>
      </c>
      <c r="Z64" s="83"/>
      <c r="AA64" s="369">
        <f>Z64*AY64</f>
        <v>0</v>
      </c>
      <c r="AB64" s="83"/>
      <c r="AC64" s="369">
        <f>AB64*AY64</f>
        <v>0</v>
      </c>
      <c r="AD64" s="83"/>
      <c r="AE64" s="369">
        <f>AD64*AY64</f>
        <v>0</v>
      </c>
      <c r="AF64" s="83"/>
      <c r="AG64" s="369">
        <f>AF64*AY64</f>
        <v>0</v>
      </c>
      <c r="AH64" s="83"/>
      <c r="AI64" s="369">
        <f>AH64*AY64</f>
        <v>0</v>
      </c>
      <c r="AJ64" s="83"/>
      <c r="AK64" s="369">
        <f>AJ64*AY64</f>
        <v>0</v>
      </c>
      <c r="AL64" s="83"/>
      <c r="AM64" s="381">
        <f>AL64*AY64</f>
        <v>0</v>
      </c>
      <c r="AN64" s="83"/>
      <c r="AO64" s="381">
        <f>AN64*AY64</f>
        <v>0</v>
      </c>
      <c r="AP64" s="83"/>
      <c r="AQ64" s="381">
        <f>AP64*AY64</f>
        <v>0</v>
      </c>
      <c r="AR64" s="83"/>
      <c r="AS64" s="381">
        <f>AR64*AY64</f>
        <v>0</v>
      </c>
      <c r="AT64" s="83"/>
      <c r="AU64" s="381">
        <f>AT64*AY64</f>
        <v>0</v>
      </c>
      <c r="AV64" s="83"/>
      <c r="AW64" s="381">
        <f>AV64*AY64</f>
        <v>0</v>
      </c>
      <c r="AX64" s="117">
        <f t="shared" si="23"/>
        <v>0</v>
      </c>
      <c r="AY64" s="156"/>
      <c r="AZ64" s="120">
        <f t="shared" si="39"/>
        <v>0</v>
      </c>
      <c r="BA64" s="152"/>
      <c r="BB64" s="153"/>
    </row>
    <row r="65" spans="1:55" ht="20.25" customHeight="1" thickTop="1" thickBot="1">
      <c r="A65" s="883" t="s">
        <v>215</v>
      </c>
      <c r="B65" s="886"/>
      <c r="C65" s="886"/>
      <c r="D65" s="886"/>
      <c r="E65" s="886"/>
      <c r="F65" s="301">
        <f>SUM(F62:F64)</f>
        <v>0</v>
      </c>
      <c r="G65" s="228"/>
      <c r="H65" s="301">
        <f>SUM(H62:H64)</f>
        <v>0</v>
      </c>
      <c r="I65" s="228"/>
      <c r="J65" s="301">
        <f>SUM(J62:J64)</f>
        <v>0</v>
      </c>
      <c r="K65" s="228"/>
      <c r="L65" s="301">
        <f>SUM(L62:L64)</f>
        <v>0</v>
      </c>
      <c r="M65" s="228"/>
      <c r="N65" s="301">
        <f>SUM(N62:N64)</f>
        <v>0</v>
      </c>
      <c r="O65" s="228"/>
      <c r="P65" s="301">
        <f>SUM(P62:P64)</f>
        <v>0</v>
      </c>
      <c r="Q65" s="228"/>
      <c r="R65" s="301">
        <f>SUM(R62:R64)</f>
        <v>0</v>
      </c>
      <c r="S65" s="228"/>
      <c r="T65" s="301">
        <f>SUM(T62:T64)</f>
        <v>0</v>
      </c>
      <c r="U65" s="433"/>
      <c r="V65" s="301"/>
      <c r="W65" s="385">
        <f>SUM(W62:W64)</f>
        <v>0</v>
      </c>
      <c r="X65" s="228"/>
      <c r="Y65" s="385">
        <f>SUM(Y62:Y64)</f>
        <v>0</v>
      </c>
      <c r="Z65" s="228"/>
      <c r="AA65" s="385">
        <f>SUM(AA62:AA64)</f>
        <v>0</v>
      </c>
      <c r="AB65" s="228"/>
      <c r="AC65" s="385">
        <f>SUM(AC62:AC64)</f>
        <v>5064</v>
      </c>
      <c r="AD65" s="228"/>
      <c r="AE65" s="385">
        <f>SUM(AE62:AE64)</f>
        <v>0</v>
      </c>
      <c r="AF65" s="228"/>
      <c r="AG65" s="385">
        <f>SUM(AG62:AG64)</f>
        <v>0</v>
      </c>
      <c r="AH65" s="228"/>
      <c r="AI65" s="385">
        <f>SUM(AI62:AI64)</f>
        <v>0</v>
      </c>
      <c r="AJ65" s="228"/>
      <c r="AK65" s="385">
        <f>SUM(AK62:AK64)</f>
        <v>0</v>
      </c>
      <c r="AL65" s="191"/>
      <c r="AM65" s="385">
        <f>SUM(AM62:AM64)</f>
        <v>0</v>
      </c>
      <c r="AN65" s="191"/>
      <c r="AO65" s="385">
        <f>SUM(AO62:AO64)</f>
        <v>0</v>
      </c>
      <c r="AP65" s="191"/>
      <c r="AQ65" s="385">
        <f>SUM(AQ62:AQ64)</f>
        <v>8608.7999999999993</v>
      </c>
      <c r="AR65" s="191"/>
      <c r="AS65" s="385">
        <f>SUM(AS62:AS64)</f>
        <v>1266</v>
      </c>
      <c r="AT65" s="191"/>
      <c r="AU65" s="385">
        <f>SUM(AU62:AU64)</f>
        <v>5064</v>
      </c>
      <c r="AV65" s="191"/>
      <c r="AW65" s="385">
        <f>SUM(AW62:AW64)</f>
        <v>0</v>
      </c>
      <c r="AX65" s="117">
        <f t="shared" si="23"/>
        <v>0</v>
      </c>
      <c r="AY65" s="189"/>
      <c r="AZ65" s="94">
        <f>SUM(AZ62:AZ64)</f>
        <v>20002.8</v>
      </c>
      <c r="BA65" s="96"/>
      <c r="BB65" s="7"/>
      <c r="BC65" s="89"/>
    </row>
    <row r="66" spans="1:55" ht="20.25" customHeight="1" thickTop="1" thickBot="1">
      <c r="A66" s="942" t="s">
        <v>208</v>
      </c>
      <c r="B66" s="954"/>
      <c r="C66" s="955"/>
      <c r="D66" s="76"/>
      <c r="E66" s="80">
        <v>0</v>
      </c>
      <c r="F66" s="227">
        <f>E66*AY66</f>
        <v>0</v>
      </c>
      <c r="G66" s="81">
        <v>0</v>
      </c>
      <c r="H66" s="221">
        <f>G66*AY66</f>
        <v>0</v>
      </c>
      <c r="I66" s="81">
        <v>0</v>
      </c>
      <c r="J66" s="221">
        <f>I66*AY66</f>
        <v>0</v>
      </c>
      <c r="K66" s="81">
        <v>0</v>
      </c>
      <c r="L66" s="221">
        <f>K66*AY66</f>
        <v>0</v>
      </c>
      <c r="M66" s="81">
        <v>0</v>
      </c>
      <c r="N66" s="221">
        <f>M66*AY66</f>
        <v>0</v>
      </c>
      <c r="O66" s="81">
        <v>0</v>
      </c>
      <c r="P66" s="221">
        <f>O66*AY66</f>
        <v>0</v>
      </c>
      <c r="Q66" s="81">
        <v>0</v>
      </c>
      <c r="R66" s="221">
        <f>Q66*AY66</f>
        <v>0</v>
      </c>
      <c r="S66" s="81">
        <v>0</v>
      </c>
      <c r="T66" s="221">
        <f>S66*AY66</f>
        <v>0</v>
      </c>
      <c r="U66" s="429"/>
      <c r="V66" s="80">
        <v>0</v>
      </c>
      <c r="W66" s="384">
        <f>V66*AY66</f>
        <v>0</v>
      </c>
      <c r="X66" s="81">
        <v>0</v>
      </c>
      <c r="Y66" s="368">
        <f>X66*AY66</f>
        <v>0</v>
      </c>
      <c r="Z66" s="81">
        <v>0</v>
      </c>
      <c r="AA66" s="368">
        <f>Z66*AY66</f>
        <v>0</v>
      </c>
      <c r="AB66" s="81">
        <v>0</v>
      </c>
      <c r="AC66" s="368">
        <f>AB66*AY66</f>
        <v>0</v>
      </c>
      <c r="AD66" s="81">
        <v>0</v>
      </c>
      <c r="AE66" s="368">
        <f>AD66*AY66</f>
        <v>0</v>
      </c>
      <c r="AF66" s="81">
        <v>0</v>
      </c>
      <c r="AG66" s="368">
        <f>AF66*AY66</f>
        <v>0</v>
      </c>
      <c r="AH66" s="81">
        <v>0</v>
      </c>
      <c r="AI66" s="368">
        <f>AH66*AY66</f>
        <v>0</v>
      </c>
      <c r="AJ66" s="81">
        <v>0</v>
      </c>
      <c r="AK66" s="368">
        <f>AJ66*AY66</f>
        <v>0</v>
      </c>
      <c r="AL66" s="387">
        <v>0</v>
      </c>
      <c r="AM66" s="381">
        <f>AL66*AY66</f>
        <v>0</v>
      </c>
      <c r="AN66" s="387">
        <v>0</v>
      </c>
      <c r="AO66" s="381">
        <f>AN66*AY66</f>
        <v>0</v>
      </c>
      <c r="AP66" s="387">
        <v>0</v>
      </c>
      <c r="AQ66" s="381">
        <f>AP66*AY66</f>
        <v>0</v>
      </c>
      <c r="AR66" s="387">
        <v>0</v>
      </c>
      <c r="AS66" s="381">
        <f>AR66*AY66</f>
        <v>0</v>
      </c>
      <c r="AT66" s="387">
        <v>0</v>
      </c>
      <c r="AU66" s="381">
        <f>AT66*AY66</f>
        <v>0</v>
      </c>
      <c r="AV66" s="387">
        <v>0</v>
      </c>
      <c r="AW66" s="381">
        <v>0</v>
      </c>
      <c r="AX66" s="117">
        <f t="shared" si="23"/>
        <v>0</v>
      </c>
      <c r="AY66" s="155">
        <v>40.44</v>
      </c>
      <c r="AZ66" s="123">
        <f t="shared" si="39"/>
        <v>0</v>
      </c>
      <c r="BA66" s="161"/>
      <c r="BB66" s="158"/>
    </row>
    <row r="67" spans="1:55" ht="41.25" customHeight="1" thickTop="1" thickBot="1">
      <c r="A67" s="943"/>
      <c r="B67" s="956"/>
      <c r="C67" s="957"/>
      <c r="D67" s="71"/>
      <c r="E67" s="73"/>
      <c r="F67" s="226">
        <f>E67*AY67</f>
        <v>0</v>
      </c>
      <c r="G67" s="83"/>
      <c r="H67" s="222">
        <f>G67*AY67</f>
        <v>0</v>
      </c>
      <c r="I67" s="83"/>
      <c r="J67" s="222">
        <f>I67*AY67</f>
        <v>0</v>
      </c>
      <c r="K67" s="83"/>
      <c r="L67" s="222">
        <f>K67*AY67</f>
        <v>0</v>
      </c>
      <c r="M67" s="83"/>
      <c r="N67" s="222">
        <f>M67*AY67</f>
        <v>0</v>
      </c>
      <c r="O67" s="83"/>
      <c r="P67" s="222">
        <f>O67*AY67</f>
        <v>0</v>
      </c>
      <c r="Q67" s="83"/>
      <c r="R67" s="222">
        <f>Q67*AY67</f>
        <v>0</v>
      </c>
      <c r="S67" s="83"/>
      <c r="T67" s="222">
        <f>S67*AY67</f>
        <v>0</v>
      </c>
      <c r="U67" s="434"/>
      <c r="V67" s="73"/>
      <c r="W67" s="380">
        <f>V67*AY67</f>
        <v>0</v>
      </c>
      <c r="X67" s="83"/>
      <c r="Y67" s="369">
        <f>X67*AY67</f>
        <v>0</v>
      </c>
      <c r="Z67" s="83"/>
      <c r="AA67" s="369">
        <f>Z67*AY67</f>
        <v>0</v>
      </c>
      <c r="AB67" s="83"/>
      <c r="AC67" s="369">
        <f>AB67*AY67</f>
        <v>0</v>
      </c>
      <c r="AD67" s="83"/>
      <c r="AE67" s="369">
        <f>AD67*AY67</f>
        <v>0</v>
      </c>
      <c r="AF67" s="83"/>
      <c r="AG67" s="369">
        <f>AF67*AY67</f>
        <v>0</v>
      </c>
      <c r="AH67" s="83"/>
      <c r="AI67" s="369">
        <f>AH67*AY67</f>
        <v>0</v>
      </c>
      <c r="AJ67" s="83"/>
      <c r="AK67" s="369">
        <f>AJ67*AY67</f>
        <v>0</v>
      </c>
      <c r="AL67" s="388"/>
      <c r="AM67" s="381">
        <f>AL67*AY67</f>
        <v>0</v>
      </c>
      <c r="AN67" s="388"/>
      <c r="AO67" s="381">
        <f>AN67*AY67</f>
        <v>0</v>
      </c>
      <c r="AP67" s="388"/>
      <c r="AQ67" s="381">
        <f>AP67*AY67</f>
        <v>0</v>
      </c>
      <c r="AR67" s="388"/>
      <c r="AS67" s="381">
        <f>AR67*AY67</f>
        <v>0</v>
      </c>
      <c r="AT67" s="388"/>
      <c r="AU67" s="381">
        <f>AT67*AY67</f>
        <v>0</v>
      </c>
      <c r="AV67" s="388"/>
      <c r="AW67" s="381">
        <f>AV67*AY67</f>
        <v>0</v>
      </c>
      <c r="AX67" s="117">
        <f t="shared" si="23"/>
        <v>0</v>
      </c>
      <c r="AY67" s="156"/>
      <c r="AZ67" s="232">
        <f t="shared" si="39"/>
        <v>0</v>
      </c>
      <c r="BA67" s="162"/>
      <c r="BB67" s="163"/>
    </row>
    <row r="68" spans="1:55" ht="19.5" customHeight="1" thickTop="1" thickBot="1">
      <c r="A68" s="964" t="s">
        <v>218</v>
      </c>
      <c r="B68" s="1025"/>
      <c r="C68" s="1025"/>
      <c r="D68" s="1025"/>
      <c r="E68" s="195"/>
      <c r="F68" s="302">
        <f>SUM(F66:F67)</f>
        <v>0</v>
      </c>
      <c r="G68" s="229"/>
      <c r="H68" s="302">
        <f>SUM(H66:H67)</f>
        <v>0</v>
      </c>
      <c r="I68" s="229"/>
      <c r="J68" s="302">
        <f>SUM(J66:J67)</f>
        <v>0</v>
      </c>
      <c r="K68" s="229"/>
      <c r="L68" s="302">
        <f>SUM(L66:L67)</f>
        <v>0</v>
      </c>
      <c r="M68" s="229"/>
      <c r="N68" s="302">
        <f>SUM(N66:N67)</f>
        <v>0</v>
      </c>
      <c r="O68" s="229"/>
      <c r="P68" s="302">
        <f>SUM(P66:P67)</f>
        <v>0</v>
      </c>
      <c r="Q68" s="229"/>
      <c r="R68" s="302">
        <f>SUM(R66:R67)</f>
        <v>0</v>
      </c>
      <c r="S68" s="229"/>
      <c r="T68" s="302">
        <f>SUM(T66:T67)</f>
        <v>0</v>
      </c>
      <c r="U68" s="435"/>
      <c r="V68" s="229"/>
      <c r="W68" s="385">
        <f>SUM(W66:W67)</f>
        <v>0</v>
      </c>
      <c r="X68" s="229"/>
      <c r="Y68" s="385">
        <f>SUM(Y66:Y67)</f>
        <v>0</v>
      </c>
      <c r="Z68" s="229"/>
      <c r="AA68" s="385">
        <f>SUM(AA66:AA67)</f>
        <v>0</v>
      </c>
      <c r="AB68" s="229"/>
      <c r="AC68" s="385">
        <f>SUM(AC66:AC67)</f>
        <v>0</v>
      </c>
      <c r="AD68" s="229"/>
      <c r="AE68" s="385">
        <f>SUM(AE66:AE67)</f>
        <v>0</v>
      </c>
      <c r="AF68" s="229"/>
      <c r="AG68" s="385">
        <f>SUM(AG66:AG67)</f>
        <v>0</v>
      </c>
      <c r="AH68" s="229"/>
      <c r="AI68" s="385">
        <f>SUM(AI66:AI67)</f>
        <v>0</v>
      </c>
      <c r="AJ68" s="229"/>
      <c r="AK68" s="385">
        <f>SUM(AK66:AK67)</f>
        <v>0</v>
      </c>
      <c r="AL68" s="389"/>
      <c r="AM68" s="385">
        <f>SUM(AM66:AM67)</f>
        <v>0</v>
      </c>
      <c r="AN68" s="389"/>
      <c r="AO68" s="385">
        <f>SUM(AO66:AO67)</f>
        <v>0</v>
      </c>
      <c r="AP68" s="389"/>
      <c r="AQ68" s="385">
        <f>SUM(AQ66:AQ67)</f>
        <v>0</v>
      </c>
      <c r="AR68" s="389"/>
      <c r="AS68" s="385">
        <f>SUM(AS66:AS67)</f>
        <v>0</v>
      </c>
      <c r="AT68" s="389"/>
      <c r="AU68" s="385">
        <f>SUM(AU66:AU67)</f>
        <v>0</v>
      </c>
      <c r="AV68" s="389"/>
      <c r="AW68" s="385">
        <f>SUM(AW66:AW67)</f>
        <v>0</v>
      </c>
      <c r="AX68" s="117">
        <f t="shared" si="23"/>
        <v>0</v>
      </c>
      <c r="AY68" s="196"/>
      <c r="AZ68" s="124">
        <f>SUM(AZ66:AZ67)</f>
        <v>0</v>
      </c>
      <c r="BA68" s="96"/>
      <c r="BB68" s="7"/>
      <c r="BC68" s="89"/>
    </row>
    <row r="69" spans="1:55" ht="27" customHeight="1" thickTop="1" thickBot="1">
      <c r="A69" s="883" t="s">
        <v>314</v>
      </c>
      <c r="B69" s="883"/>
      <c r="C69" s="883"/>
      <c r="D69" s="883"/>
      <c r="E69" s="188"/>
      <c r="F69" s="303">
        <f>F45+F61+F65+F68</f>
        <v>6057.18</v>
      </c>
      <c r="G69" s="240"/>
      <c r="H69" s="303">
        <f>H45+H61+H65+H68</f>
        <v>2692.08</v>
      </c>
      <c r="I69" s="240"/>
      <c r="J69" s="303">
        <f>J45+J61+J65+J68</f>
        <v>0</v>
      </c>
      <c r="K69" s="240"/>
      <c r="L69" s="303">
        <f>L45+L61+L65+L68</f>
        <v>1499.8200000000002</v>
      </c>
      <c r="M69" s="240"/>
      <c r="N69" s="303">
        <f>N45+N61+N65+N68</f>
        <v>642.78</v>
      </c>
      <c r="O69" s="240"/>
      <c r="P69" s="303">
        <f>P45+P61+P65+P68</f>
        <v>1958.58</v>
      </c>
      <c r="Q69" s="240"/>
      <c r="R69" s="303">
        <f>R45+R61+R65+R68</f>
        <v>1714.08</v>
      </c>
      <c r="S69" s="240"/>
      <c r="T69" s="303">
        <f>T45+T61+T65+T68</f>
        <v>6057.18</v>
      </c>
      <c r="U69" s="432"/>
      <c r="V69" s="228"/>
      <c r="W69" s="390">
        <f>W45+W61+W65+W68</f>
        <v>1009.53</v>
      </c>
      <c r="X69" s="391"/>
      <c r="Y69" s="390">
        <f>Y45+Y61+Y65+Y68</f>
        <v>1346.04</v>
      </c>
      <c r="Z69" s="391"/>
      <c r="AA69" s="390">
        <f>AA45+AA61+AA65+AA68</f>
        <v>2692.08</v>
      </c>
      <c r="AB69" s="391"/>
      <c r="AC69" s="390">
        <f>AC45+AC61+AC65+AC68</f>
        <v>6135.3</v>
      </c>
      <c r="AD69" s="391"/>
      <c r="AE69" s="390">
        <f>AE45+AE61+AE65+AE68</f>
        <v>2355.5700000000002</v>
      </c>
      <c r="AF69" s="391"/>
      <c r="AG69" s="390">
        <f>AG45+AG61+AG65+AG68</f>
        <v>642.78</v>
      </c>
      <c r="AH69" s="391"/>
      <c r="AI69" s="390">
        <f>AI45+AI61+AI65+AI68</f>
        <v>2692.08</v>
      </c>
      <c r="AJ69" s="391"/>
      <c r="AK69" s="390">
        <f>AK45+AK61+AK65+AK68</f>
        <v>6166.5599999999995</v>
      </c>
      <c r="AL69" s="376"/>
      <c r="AM69" s="390">
        <f>AM45+AM61+AM65+AM68</f>
        <v>673.02</v>
      </c>
      <c r="AN69" s="376"/>
      <c r="AO69" s="390">
        <f>AO45+AO61+AO65+AO68</f>
        <v>673.02</v>
      </c>
      <c r="AP69" s="376"/>
      <c r="AQ69" s="390">
        <f>AQ45+AQ61+AQ65+AQ68</f>
        <v>14329.47</v>
      </c>
      <c r="AR69" s="376"/>
      <c r="AS69" s="390">
        <f>AS45+AS61+AS65+AS68</f>
        <v>1726.05</v>
      </c>
      <c r="AT69" s="376"/>
      <c r="AU69" s="390">
        <f>AU45+AU61+AU65+AU68</f>
        <v>8092.59</v>
      </c>
      <c r="AV69" s="376"/>
      <c r="AW69" s="390">
        <f>AW45+AW61+AW65+AW68</f>
        <v>2019.06</v>
      </c>
      <c r="AX69" s="117">
        <f t="shared" si="23"/>
        <v>0</v>
      </c>
      <c r="AY69" s="241"/>
      <c r="AZ69" s="94">
        <f>AZ45+AZ61+AZ65+AZ68</f>
        <v>71174.849999999991</v>
      </c>
      <c r="BA69" s="96"/>
      <c r="BB69" s="7"/>
      <c r="BC69" s="89"/>
    </row>
    <row r="70" spans="1:55" ht="63" customHeight="1" thickTop="1" thickBot="1">
      <c r="A70" s="1026"/>
      <c r="B70" s="936" t="s">
        <v>357</v>
      </c>
      <c r="C70" s="937"/>
      <c r="D70" s="76" t="s">
        <v>120</v>
      </c>
      <c r="E70" s="80">
        <v>0</v>
      </c>
      <c r="F70" s="230">
        <f>E70*AY70</f>
        <v>0</v>
      </c>
      <c r="G70" s="81">
        <v>0</v>
      </c>
      <c r="H70" s="231">
        <f>G70*AY70</f>
        <v>0</v>
      </c>
      <c r="I70" s="81">
        <v>0</v>
      </c>
      <c r="J70" s="231">
        <f>I70*AY70</f>
        <v>0</v>
      </c>
      <c r="K70" s="81">
        <v>0</v>
      </c>
      <c r="L70" s="231">
        <f>K70*AY70</f>
        <v>0</v>
      </c>
      <c r="M70" s="81">
        <v>0</v>
      </c>
      <c r="N70" s="231">
        <f>M70*AY70</f>
        <v>0</v>
      </c>
      <c r="O70" s="81">
        <v>0</v>
      </c>
      <c r="P70" s="231">
        <f>O70*AY70</f>
        <v>0</v>
      </c>
      <c r="Q70" s="81">
        <v>0</v>
      </c>
      <c r="R70" s="231">
        <f>Q70*AY70</f>
        <v>0</v>
      </c>
      <c r="S70" s="81">
        <v>0</v>
      </c>
      <c r="T70" s="231">
        <f>S70*AY70</f>
        <v>0</v>
      </c>
      <c r="U70" s="436"/>
      <c r="V70" s="80">
        <v>0</v>
      </c>
      <c r="W70" s="392">
        <f>V70*AY70</f>
        <v>0</v>
      </c>
      <c r="X70" s="81">
        <v>0</v>
      </c>
      <c r="Y70" s="393">
        <f>X70*AY70</f>
        <v>0</v>
      </c>
      <c r="Z70" s="81">
        <v>0</v>
      </c>
      <c r="AA70" s="393">
        <f>Z70*AY70</f>
        <v>0</v>
      </c>
      <c r="AB70" s="81">
        <v>0</v>
      </c>
      <c r="AC70" s="393">
        <f>AB70*AY70</f>
        <v>0</v>
      </c>
      <c r="AD70" s="81">
        <v>0</v>
      </c>
      <c r="AE70" s="393">
        <f>AD70*AY70</f>
        <v>0</v>
      </c>
      <c r="AF70" s="81">
        <v>0</v>
      </c>
      <c r="AG70" s="393">
        <f>AF70*AY70</f>
        <v>0</v>
      </c>
      <c r="AH70" s="81">
        <v>0</v>
      </c>
      <c r="AI70" s="393">
        <f>AH70*AY70</f>
        <v>0</v>
      </c>
      <c r="AJ70" s="81">
        <v>0</v>
      </c>
      <c r="AK70" s="393">
        <f>AJ70*AY70</f>
        <v>0</v>
      </c>
      <c r="AL70" s="81">
        <v>0</v>
      </c>
      <c r="AM70" s="394">
        <f>AL70*AY70</f>
        <v>0</v>
      </c>
      <c r="AN70" s="81">
        <v>0</v>
      </c>
      <c r="AO70" s="394">
        <f>AN70*AY70</f>
        <v>0</v>
      </c>
      <c r="AP70" s="81">
        <v>0</v>
      </c>
      <c r="AQ70" s="394">
        <f>AP70*AY70</f>
        <v>0</v>
      </c>
      <c r="AR70" s="81">
        <v>0</v>
      </c>
      <c r="AS70" s="394">
        <f>AR70*AY70</f>
        <v>0</v>
      </c>
      <c r="AT70" s="81">
        <v>0</v>
      </c>
      <c r="AU70" s="394">
        <f>AT70*AY70</f>
        <v>0</v>
      </c>
      <c r="AV70" s="81">
        <v>0</v>
      </c>
      <c r="AW70" s="394">
        <f>AV70*AY70</f>
        <v>0</v>
      </c>
      <c r="AX70" s="117">
        <f t="shared" si="23"/>
        <v>0</v>
      </c>
      <c r="AY70" s="111">
        <f>'Memorial Custo'!G89</f>
        <v>86.81</v>
      </c>
      <c r="AZ70" s="118">
        <f t="shared" si="39"/>
        <v>0</v>
      </c>
      <c r="BA70" s="107" t="s">
        <v>377</v>
      </c>
      <c r="BB70" s="108" t="s">
        <v>378</v>
      </c>
    </row>
    <row r="71" spans="1:55" ht="43.5" customHeight="1" thickTop="1" thickBot="1">
      <c r="A71" s="1027"/>
      <c r="B71" s="905" t="s">
        <v>358</v>
      </c>
      <c r="C71" s="906"/>
      <c r="D71" s="71" t="s">
        <v>120</v>
      </c>
      <c r="E71" s="73">
        <v>600</v>
      </c>
      <c r="F71" s="233">
        <f>E71*AY71</f>
        <v>37890</v>
      </c>
      <c r="G71" s="74">
        <v>240</v>
      </c>
      <c r="H71" s="234">
        <f>G71*AY71</f>
        <v>15156</v>
      </c>
      <c r="I71" s="74">
        <v>60</v>
      </c>
      <c r="J71" s="234">
        <f>I71*AY71</f>
        <v>3789</v>
      </c>
      <c r="K71" s="74">
        <v>168</v>
      </c>
      <c r="L71" s="234">
        <f>K71*AY71</f>
        <v>10609.199999999999</v>
      </c>
      <c r="M71" s="74">
        <v>120</v>
      </c>
      <c r="N71" s="234">
        <f>M71*AY71</f>
        <v>7578</v>
      </c>
      <c r="O71" s="74">
        <v>232</v>
      </c>
      <c r="P71" s="234">
        <f>O71*AY71</f>
        <v>14650.8</v>
      </c>
      <c r="Q71" s="74">
        <v>344</v>
      </c>
      <c r="R71" s="234">
        <f>Q71*AY71</f>
        <v>21723.599999999999</v>
      </c>
      <c r="S71" s="74">
        <v>540</v>
      </c>
      <c r="T71" s="234">
        <f>S71*AY71</f>
        <v>34101</v>
      </c>
      <c r="U71" s="437"/>
      <c r="V71" s="73">
        <v>80</v>
      </c>
      <c r="W71" s="233">
        <f>V71*AY71</f>
        <v>5052</v>
      </c>
      <c r="X71" s="74">
        <v>120</v>
      </c>
      <c r="Y71" s="234">
        <f>X71*AY71</f>
        <v>7578</v>
      </c>
      <c r="Z71" s="74">
        <v>168</v>
      </c>
      <c r="AA71" s="234">
        <f>Z71*AY71</f>
        <v>10609.199999999999</v>
      </c>
      <c r="AB71" s="74">
        <v>116</v>
      </c>
      <c r="AC71" s="234">
        <f>AB71*AY71</f>
        <v>7325.4</v>
      </c>
      <c r="AD71" s="74">
        <v>160</v>
      </c>
      <c r="AE71" s="234">
        <f>AD71*AY71</f>
        <v>10104</v>
      </c>
      <c r="AF71" s="74">
        <v>72</v>
      </c>
      <c r="AG71" s="234">
        <f>AF71*AY71</f>
        <v>4546.8</v>
      </c>
      <c r="AH71" s="74">
        <v>196</v>
      </c>
      <c r="AI71" s="234">
        <f>AH71*AY71</f>
        <v>12377.4</v>
      </c>
      <c r="AJ71" s="74">
        <v>360</v>
      </c>
      <c r="AK71" s="234">
        <f>AJ71*AY71</f>
        <v>22734</v>
      </c>
      <c r="AL71" s="74">
        <v>72</v>
      </c>
      <c r="AM71" s="381">
        <f>AL71*AY71</f>
        <v>4546.8</v>
      </c>
      <c r="AN71" s="74">
        <v>72</v>
      </c>
      <c r="AO71" s="381">
        <f>AN71*AY71</f>
        <v>4546.8</v>
      </c>
      <c r="AP71" s="74">
        <v>376</v>
      </c>
      <c r="AQ71" s="381">
        <f>AP71*AY71</f>
        <v>23744.399999999998</v>
      </c>
      <c r="AR71" s="74">
        <v>108</v>
      </c>
      <c r="AS71" s="381">
        <f>AR71*AY71</f>
        <v>6820.2</v>
      </c>
      <c r="AT71" s="74">
        <v>188</v>
      </c>
      <c r="AU71" s="381">
        <f>AT71*AY71</f>
        <v>11872.199999999999</v>
      </c>
      <c r="AV71" s="74">
        <v>120</v>
      </c>
      <c r="AW71" s="381">
        <f>AV71*AY71</f>
        <v>7578</v>
      </c>
      <c r="AX71" s="117">
        <f t="shared" ref="AX71:AX92" si="100">E71+G71+I71+K71+M71+O71+Q71+S71+V71+X71+Z71+AB71+AD71+AF71+AH71+AJ71+AL71+AN71+AP71+AR71+AT71+AV71</f>
        <v>4512</v>
      </c>
      <c r="AY71" s="112">
        <f>'Memorial Custo'!G98</f>
        <v>63.15</v>
      </c>
      <c r="AZ71" s="119">
        <f t="shared" si="39"/>
        <v>284932.8</v>
      </c>
      <c r="BA71" s="103" t="s">
        <v>377</v>
      </c>
      <c r="BB71" s="104" t="s">
        <v>378</v>
      </c>
    </row>
    <row r="72" spans="1:55" ht="24" customHeight="1" thickTop="1" thickBot="1">
      <c r="A72" s="1028"/>
      <c r="B72" s="905" t="s">
        <v>256</v>
      </c>
      <c r="C72" s="906"/>
      <c r="D72" s="134" t="s">
        <v>120</v>
      </c>
      <c r="E72" s="141">
        <v>0</v>
      </c>
      <c r="F72" s="233">
        <f>E72*AY72</f>
        <v>0</v>
      </c>
      <c r="G72" s="74">
        <v>0</v>
      </c>
      <c r="H72" s="234">
        <f>G72*AY72</f>
        <v>0</v>
      </c>
      <c r="I72" s="74">
        <v>0</v>
      </c>
      <c r="J72" s="234">
        <f>I72*AY72</f>
        <v>0</v>
      </c>
      <c r="K72" s="74">
        <v>0</v>
      </c>
      <c r="L72" s="234">
        <f>K72*AY72</f>
        <v>0</v>
      </c>
      <c r="M72" s="74">
        <v>0</v>
      </c>
      <c r="N72" s="234">
        <f>M72*AY72</f>
        <v>0</v>
      </c>
      <c r="O72" s="74">
        <v>0</v>
      </c>
      <c r="P72" s="234">
        <f>O72*AY72</f>
        <v>0</v>
      </c>
      <c r="Q72" s="74">
        <v>0</v>
      </c>
      <c r="R72" s="234">
        <f>Q72*AY72</f>
        <v>0</v>
      </c>
      <c r="S72" s="74">
        <v>0</v>
      </c>
      <c r="T72" s="234">
        <f>S72*AY72</f>
        <v>0</v>
      </c>
      <c r="U72" s="438"/>
      <c r="V72" s="141">
        <v>0</v>
      </c>
      <c r="W72" s="233">
        <f>V72*AY72</f>
        <v>0</v>
      </c>
      <c r="X72" s="74">
        <v>0</v>
      </c>
      <c r="Y72" s="234">
        <f>X72*AY72</f>
        <v>0</v>
      </c>
      <c r="Z72" s="74">
        <v>0</v>
      </c>
      <c r="AA72" s="234">
        <f>Z72*AY72</f>
        <v>0</v>
      </c>
      <c r="AB72" s="74">
        <v>0</v>
      </c>
      <c r="AC72" s="234">
        <f>AB72*AY72</f>
        <v>0</v>
      </c>
      <c r="AD72" s="74">
        <v>0</v>
      </c>
      <c r="AE72" s="234">
        <f>AD72*AY72</f>
        <v>0</v>
      </c>
      <c r="AF72" s="74">
        <v>0</v>
      </c>
      <c r="AG72" s="234">
        <f>AF72*AY72</f>
        <v>0</v>
      </c>
      <c r="AH72" s="74">
        <v>0</v>
      </c>
      <c r="AI72" s="234">
        <f>AH72*AY72</f>
        <v>0</v>
      </c>
      <c r="AJ72" s="74">
        <v>0</v>
      </c>
      <c r="AK72" s="234">
        <f>AJ72*AY72</f>
        <v>0</v>
      </c>
      <c r="AL72" s="74">
        <v>0</v>
      </c>
      <c r="AM72" s="381">
        <f>AL72*AY72</f>
        <v>0</v>
      </c>
      <c r="AN72" s="74">
        <v>0</v>
      </c>
      <c r="AO72" s="381">
        <f>AN72*AY72</f>
        <v>0</v>
      </c>
      <c r="AP72" s="74">
        <v>0</v>
      </c>
      <c r="AQ72" s="381">
        <f>AP72*AY72</f>
        <v>0</v>
      </c>
      <c r="AR72" s="74">
        <v>0</v>
      </c>
      <c r="AS72" s="381">
        <f>AR72*AY72</f>
        <v>0</v>
      </c>
      <c r="AT72" s="74">
        <v>0</v>
      </c>
      <c r="AU72" s="381">
        <f>AT72*AY72</f>
        <v>0</v>
      </c>
      <c r="AV72" s="74">
        <v>0</v>
      </c>
      <c r="AW72" s="381">
        <f>AV72*AY72</f>
        <v>0</v>
      </c>
      <c r="AX72" s="117">
        <f t="shared" si="100"/>
        <v>0</v>
      </c>
      <c r="AY72" s="112">
        <f>'Memorial Custo'!F54</f>
        <v>882.13</v>
      </c>
      <c r="AZ72" s="119">
        <f t="shared" si="39"/>
        <v>0</v>
      </c>
      <c r="BA72" s="138" t="s">
        <v>377</v>
      </c>
      <c r="BB72" s="139" t="s">
        <v>378</v>
      </c>
    </row>
    <row r="73" spans="1:55" ht="19.5" customHeight="1" thickTop="1" thickBot="1">
      <c r="A73" s="1028"/>
      <c r="B73" s="1017"/>
      <c r="C73" s="1018"/>
      <c r="D73" s="134"/>
      <c r="E73" s="141"/>
      <c r="F73" s="233">
        <f>E73*AY73</f>
        <v>0</v>
      </c>
      <c r="G73" s="74"/>
      <c r="H73" s="234">
        <f>G73*AY73</f>
        <v>0</v>
      </c>
      <c r="I73" s="74"/>
      <c r="J73" s="234">
        <f>I73*AY73</f>
        <v>0</v>
      </c>
      <c r="K73" s="74"/>
      <c r="L73" s="234">
        <f>K73*AY73</f>
        <v>0</v>
      </c>
      <c r="M73" s="74"/>
      <c r="N73" s="234">
        <f>M73*AY73</f>
        <v>0</v>
      </c>
      <c r="O73" s="74"/>
      <c r="P73" s="234">
        <f>O73*AY73</f>
        <v>0</v>
      </c>
      <c r="Q73" s="74"/>
      <c r="R73" s="234">
        <f>Q73*AY73</f>
        <v>0</v>
      </c>
      <c r="S73" s="74"/>
      <c r="T73" s="234">
        <f>S73*AY73</f>
        <v>0</v>
      </c>
      <c r="U73" s="438"/>
      <c r="V73" s="141"/>
      <c r="W73" s="233">
        <f>V73*AY73</f>
        <v>0</v>
      </c>
      <c r="X73" s="74"/>
      <c r="Y73" s="234">
        <f>X73*AY73</f>
        <v>0</v>
      </c>
      <c r="Z73" s="74"/>
      <c r="AA73" s="234">
        <f>Z73*AY73</f>
        <v>0</v>
      </c>
      <c r="AB73" s="74"/>
      <c r="AC73" s="234">
        <f>AB73*AY73</f>
        <v>0</v>
      </c>
      <c r="AD73" s="74"/>
      <c r="AE73" s="234">
        <f>AD73*AY73</f>
        <v>0</v>
      </c>
      <c r="AF73" s="74"/>
      <c r="AG73" s="234">
        <f>AF73*AY73</f>
        <v>0</v>
      </c>
      <c r="AH73" s="74"/>
      <c r="AI73" s="234">
        <f>AH73*AY73</f>
        <v>0</v>
      </c>
      <c r="AJ73" s="74"/>
      <c r="AK73" s="234">
        <f>AJ73*AY73</f>
        <v>0</v>
      </c>
      <c r="AL73" s="74"/>
      <c r="AM73" s="381">
        <f>AL73*AY73</f>
        <v>0</v>
      </c>
      <c r="AN73" s="74"/>
      <c r="AO73" s="381">
        <f>AN73*AY73</f>
        <v>0</v>
      </c>
      <c r="AP73" s="74"/>
      <c r="AQ73" s="381">
        <f>AP73*AY73</f>
        <v>0</v>
      </c>
      <c r="AR73" s="74"/>
      <c r="AS73" s="381">
        <f>AR73*AY73</f>
        <v>0</v>
      </c>
      <c r="AT73" s="74"/>
      <c r="AU73" s="381">
        <f>AT73*AY73</f>
        <v>0</v>
      </c>
      <c r="AV73" s="74"/>
      <c r="AW73" s="381">
        <f>AV73*AY73</f>
        <v>0</v>
      </c>
      <c r="AX73" s="117">
        <f t="shared" si="100"/>
        <v>0</v>
      </c>
      <c r="AY73" s="112"/>
      <c r="AZ73" s="119">
        <f t="shared" si="39"/>
        <v>0</v>
      </c>
      <c r="BA73" s="138"/>
      <c r="BB73" s="139"/>
    </row>
    <row r="74" spans="1:55" ht="19.149999999999999" customHeight="1" thickTop="1" thickBot="1">
      <c r="A74" s="1029"/>
      <c r="B74" s="1019"/>
      <c r="C74" s="1020"/>
      <c r="D74" s="78"/>
      <c r="E74" s="82"/>
      <c r="F74" s="235">
        <f>E74*AY74</f>
        <v>0</v>
      </c>
      <c r="G74" s="86"/>
      <c r="H74" s="236">
        <f>G74*AY74</f>
        <v>0</v>
      </c>
      <c r="I74" s="86"/>
      <c r="J74" s="236">
        <f>I74*AY74</f>
        <v>0</v>
      </c>
      <c r="K74" s="86"/>
      <c r="L74" s="236">
        <f>K74*AY74</f>
        <v>0</v>
      </c>
      <c r="M74" s="86"/>
      <c r="N74" s="236">
        <f>M74*AY74</f>
        <v>0</v>
      </c>
      <c r="O74" s="86"/>
      <c r="P74" s="236">
        <f>O74*AY74</f>
        <v>0</v>
      </c>
      <c r="Q74" s="86"/>
      <c r="R74" s="236">
        <f>Q74*AY74</f>
        <v>0</v>
      </c>
      <c r="S74" s="86"/>
      <c r="T74" s="234">
        <f>S74*AY74</f>
        <v>0</v>
      </c>
      <c r="U74" s="438"/>
      <c r="V74" s="82"/>
      <c r="W74" s="395">
        <f>V74*AY74</f>
        <v>0</v>
      </c>
      <c r="X74" s="86"/>
      <c r="Y74" s="366">
        <f>X74*AY74</f>
        <v>0</v>
      </c>
      <c r="Z74" s="86"/>
      <c r="AA74" s="366">
        <f>Z74*AY74</f>
        <v>0</v>
      </c>
      <c r="AB74" s="86"/>
      <c r="AC74" s="366">
        <f>AB74*AY74</f>
        <v>0</v>
      </c>
      <c r="AD74" s="86"/>
      <c r="AE74" s="366">
        <f>AD74*AY74</f>
        <v>0</v>
      </c>
      <c r="AF74" s="86"/>
      <c r="AG74" s="366">
        <f>AF74*AY74</f>
        <v>0</v>
      </c>
      <c r="AH74" s="86"/>
      <c r="AI74" s="366">
        <f>AH74*AY74</f>
        <v>0</v>
      </c>
      <c r="AJ74" s="86"/>
      <c r="AK74" s="366">
        <f>AJ74*AY74</f>
        <v>0</v>
      </c>
      <c r="AL74" s="86"/>
      <c r="AM74" s="381">
        <f>AL74*AY74</f>
        <v>0</v>
      </c>
      <c r="AN74" s="86"/>
      <c r="AO74" s="381">
        <f>AN74*AY74</f>
        <v>0</v>
      </c>
      <c r="AP74" s="86"/>
      <c r="AQ74" s="381">
        <f>AP74*AY74</f>
        <v>0</v>
      </c>
      <c r="AR74" s="86"/>
      <c r="AS74" s="381">
        <f>AR74*AY74</f>
        <v>0</v>
      </c>
      <c r="AT74" s="86"/>
      <c r="AU74" s="381">
        <f>AT74*AY74</f>
        <v>0</v>
      </c>
      <c r="AV74" s="86"/>
      <c r="AW74" s="381">
        <f>AV74*AY74</f>
        <v>0</v>
      </c>
      <c r="AX74" s="117">
        <f t="shared" si="100"/>
        <v>0</v>
      </c>
      <c r="AY74" s="113"/>
      <c r="AZ74" s="120">
        <f t="shared" si="39"/>
        <v>0</v>
      </c>
      <c r="BA74" s="105"/>
      <c r="BB74" s="106"/>
    </row>
    <row r="75" spans="1:55" ht="29.25" customHeight="1" thickTop="1" thickBot="1">
      <c r="A75" s="883" t="s">
        <v>217</v>
      </c>
      <c r="B75" s="883"/>
      <c r="C75" s="883"/>
      <c r="D75" s="883"/>
      <c r="E75" s="188"/>
      <c r="F75" s="303">
        <f>SUM(F70:F74)</f>
        <v>37890</v>
      </c>
      <c r="G75" s="188"/>
      <c r="H75" s="303">
        <f>SUM(H70:H74)</f>
        <v>15156</v>
      </c>
      <c r="I75" s="188"/>
      <c r="J75" s="303">
        <f>SUM(J70:J74)</f>
        <v>3789</v>
      </c>
      <c r="K75" s="188"/>
      <c r="L75" s="303">
        <f>SUM(L70:L74)</f>
        <v>10609.199999999999</v>
      </c>
      <c r="M75" s="188"/>
      <c r="N75" s="303">
        <f>SUM(N70:N74)</f>
        <v>7578</v>
      </c>
      <c r="O75" s="188"/>
      <c r="P75" s="303">
        <f>SUM(P70:P74)</f>
        <v>14650.8</v>
      </c>
      <c r="Q75" s="188"/>
      <c r="R75" s="303">
        <f>SUM(R70:R74)</f>
        <v>21723.599999999999</v>
      </c>
      <c r="S75" s="188"/>
      <c r="T75" s="303">
        <f>SUM(T70:T74)</f>
        <v>34101</v>
      </c>
      <c r="U75" s="432"/>
      <c r="V75" s="228"/>
      <c r="W75" s="396">
        <f>SUM(W70:W74)</f>
        <v>5052</v>
      </c>
      <c r="X75" s="228"/>
      <c r="Y75" s="396">
        <f>SUM(Y70:Y74)</f>
        <v>7578</v>
      </c>
      <c r="Z75" s="228"/>
      <c r="AA75" s="396">
        <f>SUM(AA70:AA74)</f>
        <v>10609.199999999999</v>
      </c>
      <c r="AB75" s="228"/>
      <c r="AC75" s="396">
        <f>SUM(AC70:AC74)</f>
        <v>7325.4</v>
      </c>
      <c r="AD75" s="228"/>
      <c r="AE75" s="396">
        <f>SUM(AE70:AE74)</f>
        <v>10104</v>
      </c>
      <c r="AF75" s="228"/>
      <c r="AG75" s="396">
        <f>SUM(AG70:AG74)</f>
        <v>4546.8</v>
      </c>
      <c r="AH75" s="228"/>
      <c r="AI75" s="396">
        <f>SUM(AI70:AI74)</f>
        <v>12377.4</v>
      </c>
      <c r="AJ75" s="228"/>
      <c r="AK75" s="396">
        <f>SUM(AK70:AK74)</f>
        <v>22734</v>
      </c>
      <c r="AL75" s="397"/>
      <c r="AM75" s="396">
        <f>SUM(AM70:AM74)</f>
        <v>4546.8</v>
      </c>
      <c r="AN75" s="397"/>
      <c r="AO75" s="396">
        <f>SUM(AO70:AO74)</f>
        <v>4546.8</v>
      </c>
      <c r="AP75" s="397"/>
      <c r="AQ75" s="396">
        <f>SUM(AQ70:AQ74)</f>
        <v>23744.399999999998</v>
      </c>
      <c r="AR75" s="397"/>
      <c r="AS75" s="396">
        <f>SUM(AS70:AS74)</f>
        <v>6820.2</v>
      </c>
      <c r="AT75" s="397"/>
      <c r="AU75" s="396">
        <f>SUM(AU70:AU74)</f>
        <v>11872.199999999999</v>
      </c>
      <c r="AV75" s="397"/>
      <c r="AW75" s="396">
        <f>SUM(AW70:AW74)</f>
        <v>7578</v>
      </c>
      <c r="AX75" s="117">
        <f t="shared" si="100"/>
        <v>0</v>
      </c>
      <c r="AY75" s="189"/>
      <c r="AZ75" s="94">
        <f>SUM(AZ70:AZ74)</f>
        <v>284932.8</v>
      </c>
      <c r="BA75" s="96"/>
      <c r="BB75" s="7"/>
      <c r="BC75" s="89"/>
    </row>
    <row r="76" spans="1:55" ht="27" customHeight="1" thickTop="1" thickBot="1">
      <c r="A76" s="942" t="s">
        <v>210</v>
      </c>
      <c r="B76" s="946" t="s">
        <v>335</v>
      </c>
      <c r="C76" s="947"/>
      <c r="D76" s="76" t="s">
        <v>209</v>
      </c>
      <c r="E76" s="80">
        <v>3400</v>
      </c>
      <c r="F76" s="223">
        <f>E76*AY76</f>
        <v>8942</v>
      </c>
      <c r="G76" s="81">
        <v>1100</v>
      </c>
      <c r="H76" s="199">
        <f>G76*AY76</f>
        <v>2893</v>
      </c>
      <c r="I76" s="81">
        <v>0</v>
      </c>
      <c r="J76" s="199">
        <f>I76*AY76</f>
        <v>0</v>
      </c>
      <c r="K76" s="81">
        <v>500</v>
      </c>
      <c r="L76" s="199">
        <f>K76*AY76</f>
        <v>1315</v>
      </c>
      <c r="M76" s="81">
        <v>0</v>
      </c>
      <c r="N76" s="199">
        <f>M76*AY76</f>
        <v>0</v>
      </c>
      <c r="O76" s="81">
        <v>1000</v>
      </c>
      <c r="P76" s="199">
        <f>O76*AY76</f>
        <v>2630</v>
      </c>
      <c r="Q76" s="81">
        <v>600</v>
      </c>
      <c r="R76" s="199">
        <f>Q76*AY76</f>
        <v>1578</v>
      </c>
      <c r="S76" s="81">
        <v>3000</v>
      </c>
      <c r="T76" s="199">
        <f>S76*AY76</f>
        <v>7890</v>
      </c>
      <c r="U76" s="425"/>
      <c r="V76" s="80">
        <v>350</v>
      </c>
      <c r="W76" s="377">
        <f>V76*AY76</f>
        <v>920.5</v>
      </c>
      <c r="X76" s="81">
        <v>700</v>
      </c>
      <c r="Y76" s="367">
        <f>X76*AY76</f>
        <v>1841</v>
      </c>
      <c r="Z76" s="81">
        <v>900</v>
      </c>
      <c r="AA76" s="367">
        <f>Z76*AY76</f>
        <v>2367</v>
      </c>
      <c r="AB76" s="81">
        <v>150</v>
      </c>
      <c r="AC76" s="367">
        <f>AB76*AY76</f>
        <v>394.5</v>
      </c>
      <c r="AD76" s="81">
        <v>900</v>
      </c>
      <c r="AE76" s="367">
        <f>AD76*AY76</f>
        <v>2367</v>
      </c>
      <c r="AF76" s="81">
        <v>150</v>
      </c>
      <c r="AG76" s="367">
        <f>AF76*AY76</f>
        <v>394.5</v>
      </c>
      <c r="AH76" s="81">
        <v>1000</v>
      </c>
      <c r="AI76" s="367">
        <f>AH76*AY76</f>
        <v>2630</v>
      </c>
      <c r="AJ76" s="81">
        <v>2000</v>
      </c>
      <c r="AK76" s="370">
        <f>AJ76*AY76</f>
        <v>5260</v>
      </c>
      <c r="AL76" s="81">
        <v>500</v>
      </c>
      <c r="AM76" s="398">
        <f>AL76*AY76</f>
        <v>1315</v>
      </c>
      <c r="AN76" s="81">
        <v>500</v>
      </c>
      <c r="AO76" s="398">
        <f>AN76*AY76</f>
        <v>1315</v>
      </c>
      <c r="AP76" s="81">
        <v>1700</v>
      </c>
      <c r="AQ76" s="398">
        <f>AP76*AY76</f>
        <v>4471</v>
      </c>
      <c r="AR76" s="81">
        <v>0</v>
      </c>
      <c r="AS76" s="398">
        <f>AR76*AY76</f>
        <v>0</v>
      </c>
      <c r="AT76" s="81">
        <v>1100</v>
      </c>
      <c r="AU76" s="381">
        <f>AT76*AY76</f>
        <v>2893</v>
      </c>
      <c r="AV76" s="81">
        <v>704.02</v>
      </c>
      <c r="AW76" s="398">
        <f>AV76*AY76</f>
        <v>1851.5726</v>
      </c>
      <c r="AX76" s="117">
        <f t="shared" si="100"/>
        <v>20254.02</v>
      </c>
      <c r="AY76" s="87">
        <f>'Memorial Custo'!E17</f>
        <v>2.63</v>
      </c>
      <c r="AZ76" s="125">
        <f t="shared" si="39"/>
        <v>53268.0726</v>
      </c>
      <c r="BA76" s="107" t="s">
        <v>377</v>
      </c>
      <c r="BB76" s="108" t="s">
        <v>378</v>
      </c>
    </row>
    <row r="77" spans="1:55" ht="27.75" customHeight="1" thickTop="1" thickBot="1">
      <c r="A77" s="943"/>
      <c r="B77" s="901" t="s">
        <v>334</v>
      </c>
      <c r="C77" s="902"/>
      <c r="D77" s="71" t="s">
        <v>207</v>
      </c>
      <c r="E77" s="73">
        <v>0</v>
      </c>
      <c r="F77" s="224">
        <f>E77*AY77</f>
        <v>0</v>
      </c>
      <c r="G77" s="74">
        <v>0</v>
      </c>
      <c r="H77" s="216">
        <f>G77*AY77</f>
        <v>0</v>
      </c>
      <c r="I77" s="74">
        <v>0</v>
      </c>
      <c r="J77" s="216">
        <f>I77*AY77</f>
        <v>0</v>
      </c>
      <c r="K77" s="74">
        <v>0</v>
      </c>
      <c r="L77" s="216">
        <f>K77*AY77</f>
        <v>0</v>
      </c>
      <c r="M77" s="74">
        <v>0</v>
      </c>
      <c r="N77" s="216">
        <f>M77*AY77</f>
        <v>0</v>
      </c>
      <c r="O77" s="74">
        <v>0</v>
      </c>
      <c r="P77" s="216">
        <f>O77*AY77</f>
        <v>0</v>
      </c>
      <c r="Q77" s="74">
        <v>0</v>
      </c>
      <c r="R77" s="216">
        <f>Q77*AY77</f>
        <v>0</v>
      </c>
      <c r="S77" s="74">
        <v>0</v>
      </c>
      <c r="T77" s="216">
        <f>S77*AY77</f>
        <v>0</v>
      </c>
      <c r="U77" s="426"/>
      <c r="V77" s="73">
        <v>0</v>
      </c>
      <c r="W77" s="224">
        <f>V77*AY77</f>
        <v>0</v>
      </c>
      <c r="X77" s="74">
        <v>0</v>
      </c>
      <c r="Y77" s="216">
        <f>X77*AY77</f>
        <v>0</v>
      </c>
      <c r="Z77" s="74">
        <v>0</v>
      </c>
      <c r="AA77" s="216">
        <f>Z77*AY77</f>
        <v>0</v>
      </c>
      <c r="AB77" s="74">
        <v>0</v>
      </c>
      <c r="AC77" s="216">
        <f>AB77*AY77</f>
        <v>0</v>
      </c>
      <c r="AD77" s="74">
        <v>0</v>
      </c>
      <c r="AE77" s="216">
        <f>AD77*AY77</f>
        <v>0</v>
      </c>
      <c r="AF77" s="74">
        <v>0</v>
      </c>
      <c r="AG77" s="216">
        <f>AF77*AY77</f>
        <v>0</v>
      </c>
      <c r="AH77" s="74">
        <v>0</v>
      </c>
      <c r="AI77" s="216">
        <f>AH77*AY77</f>
        <v>0</v>
      </c>
      <c r="AJ77" s="74">
        <v>0</v>
      </c>
      <c r="AK77" s="399">
        <f>AJ77*AY77</f>
        <v>0</v>
      </c>
      <c r="AL77" s="74">
        <v>0</v>
      </c>
      <c r="AM77" s="398">
        <f>AL77*AY77</f>
        <v>0</v>
      </c>
      <c r="AN77" s="74">
        <v>0</v>
      </c>
      <c r="AO77" s="398">
        <f>AN77*AY77</f>
        <v>0</v>
      </c>
      <c r="AP77" s="74">
        <v>0</v>
      </c>
      <c r="AQ77" s="398">
        <f>AP77*AY77</f>
        <v>0</v>
      </c>
      <c r="AR77" s="74">
        <v>0</v>
      </c>
      <c r="AS77" s="398">
        <f>AR77*AY77</f>
        <v>0</v>
      </c>
      <c r="AT77" s="74">
        <v>0</v>
      </c>
      <c r="AU77" s="381">
        <f>AT77*AY77</f>
        <v>0</v>
      </c>
      <c r="AV77" s="74">
        <v>0</v>
      </c>
      <c r="AW77" s="398">
        <f>AV77*AY77</f>
        <v>0</v>
      </c>
      <c r="AX77" s="117">
        <f t="shared" si="100"/>
        <v>0</v>
      </c>
      <c r="AY77" s="69">
        <v>7.02</v>
      </c>
      <c r="AZ77" s="126">
        <f t="shared" si="39"/>
        <v>0</v>
      </c>
      <c r="BA77" s="98" t="s">
        <v>567</v>
      </c>
      <c r="BB77" s="99" t="s">
        <v>409</v>
      </c>
    </row>
    <row r="78" spans="1:55" ht="18" customHeight="1" thickTop="1" thickBot="1">
      <c r="A78" s="950"/>
      <c r="B78" s="948" t="s">
        <v>459</v>
      </c>
      <c r="C78" s="949"/>
      <c r="D78" s="71" t="s">
        <v>207</v>
      </c>
      <c r="E78" s="141"/>
      <c r="F78" s="224">
        <f>E78*AY78</f>
        <v>0</v>
      </c>
      <c r="G78" s="74"/>
      <c r="H78" s="216">
        <f>G78*AY78</f>
        <v>0</v>
      </c>
      <c r="I78" s="74"/>
      <c r="J78" s="216">
        <f>I78*AY78</f>
        <v>0</v>
      </c>
      <c r="K78" s="74"/>
      <c r="L78" s="216">
        <f>K78*AY78</f>
        <v>0</v>
      </c>
      <c r="M78" s="74"/>
      <c r="N78" s="216">
        <f>M78*AY78</f>
        <v>0</v>
      </c>
      <c r="O78" s="74"/>
      <c r="P78" s="216">
        <f>O78*AY78</f>
        <v>0</v>
      </c>
      <c r="Q78" s="74"/>
      <c r="R78" s="216">
        <f>Q78*AY78</f>
        <v>0</v>
      </c>
      <c r="S78" s="74"/>
      <c r="T78" s="216">
        <f>S78*AY78</f>
        <v>0</v>
      </c>
      <c r="U78" s="439"/>
      <c r="V78" s="141"/>
      <c r="W78" s="224">
        <f>V78*AY78</f>
        <v>0</v>
      </c>
      <c r="X78" s="74"/>
      <c r="Y78" s="216">
        <f>X78*AY78</f>
        <v>0</v>
      </c>
      <c r="Z78" s="74"/>
      <c r="AA78" s="216">
        <f>Z78*AY78</f>
        <v>0</v>
      </c>
      <c r="AB78" s="74"/>
      <c r="AC78" s="216">
        <f>AB78*AY78</f>
        <v>0</v>
      </c>
      <c r="AD78" s="74"/>
      <c r="AE78" s="216">
        <f>AD78*AY78</f>
        <v>0</v>
      </c>
      <c r="AF78" s="74"/>
      <c r="AG78" s="216">
        <f>AF78*AY78</f>
        <v>0</v>
      </c>
      <c r="AH78" s="74"/>
      <c r="AI78" s="216">
        <f>AH78*AY78</f>
        <v>0</v>
      </c>
      <c r="AJ78" s="74"/>
      <c r="AK78" s="399">
        <f>AJ78*AY78</f>
        <v>0</v>
      </c>
      <c r="AL78" s="74"/>
      <c r="AM78" s="398">
        <f>AL78*AY78</f>
        <v>0</v>
      </c>
      <c r="AN78" s="74"/>
      <c r="AO78" s="398">
        <f>AN78*AY78</f>
        <v>0</v>
      </c>
      <c r="AP78" s="74"/>
      <c r="AQ78" s="398">
        <f>AP78*AY78</f>
        <v>0</v>
      </c>
      <c r="AR78" s="74"/>
      <c r="AS78" s="398">
        <f>AR78*AY78</f>
        <v>0</v>
      </c>
      <c r="AT78" s="74"/>
      <c r="AU78" s="381">
        <f>AT78*AY78</f>
        <v>0</v>
      </c>
      <c r="AV78" s="74"/>
      <c r="AW78" s="398">
        <f>AV78*AY78</f>
        <v>0</v>
      </c>
      <c r="AX78" s="117">
        <f t="shared" si="100"/>
        <v>0</v>
      </c>
      <c r="AY78" s="164"/>
      <c r="AZ78" s="126">
        <f t="shared" si="39"/>
        <v>0</v>
      </c>
      <c r="BA78" s="165"/>
      <c r="BB78" s="166"/>
    </row>
    <row r="79" spans="1:55" ht="19.149999999999999" customHeight="1" thickTop="1" thickBot="1">
      <c r="A79" s="951"/>
      <c r="B79" s="918" t="s">
        <v>458</v>
      </c>
      <c r="C79" s="919"/>
      <c r="D79" s="78" t="s">
        <v>207</v>
      </c>
      <c r="E79" s="82"/>
      <c r="F79" s="237">
        <f>E79*AY79</f>
        <v>0</v>
      </c>
      <c r="G79" s="83"/>
      <c r="H79" s="218">
        <f>G79*AY79</f>
        <v>0</v>
      </c>
      <c r="I79" s="83"/>
      <c r="J79" s="218">
        <f>I79*AY79</f>
        <v>0</v>
      </c>
      <c r="K79" s="83"/>
      <c r="L79" s="218">
        <f>K79*AY79</f>
        <v>0</v>
      </c>
      <c r="M79" s="83"/>
      <c r="N79" s="218">
        <f>M79*AY79</f>
        <v>0</v>
      </c>
      <c r="O79" s="83"/>
      <c r="P79" s="218">
        <f>O79*AY79</f>
        <v>0</v>
      </c>
      <c r="Q79" s="83"/>
      <c r="R79" s="218"/>
      <c r="S79" s="83"/>
      <c r="T79" s="218">
        <f>S79*AY79</f>
        <v>0</v>
      </c>
      <c r="U79" s="427"/>
      <c r="V79" s="82"/>
      <c r="W79" s="400">
        <f>V79*AY79</f>
        <v>0</v>
      </c>
      <c r="X79" s="83"/>
      <c r="Y79" s="374">
        <f>X79*AY79</f>
        <v>0</v>
      </c>
      <c r="Z79" s="83"/>
      <c r="AA79" s="374">
        <f>Z79*AY79</f>
        <v>0</v>
      </c>
      <c r="AB79" s="83"/>
      <c r="AC79" s="374">
        <f>AB79*AY79</f>
        <v>0</v>
      </c>
      <c r="AD79" s="83"/>
      <c r="AE79" s="374">
        <f>AD79*AY79</f>
        <v>0</v>
      </c>
      <c r="AF79" s="83"/>
      <c r="AG79" s="374">
        <f>AF79*AY79</f>
        <v>0</v>
      </c>
      <c r="AH79" s="83"/>
      <c r="AI79" s="374"/>
      <c r="AJ79" s="83"/>
      <c r="AK79" s="398">
        <f>AJ79*AY79</f>
        <v>0</v>
      </c>
      <c r="AL79" s="83"/>
      <c r="AM79" s="398">
        <f>AL79*AY79</f>
        <v>0</v>
      </c>
      <c r="AN79" s="83"/>
      <c r="AO79" s="398">
        <f>AN79*AY79</f>
        <v>0</v>
      </c>
      <c r="AP79" s="83"/>
      <c r="AQ79" s="398">
        <f>AP79*AY79</f>
        <v>0</v>
      </c>
      <c r="AR79" s="83"/>
      <c r="AS79" s="398">
        <f>AR79*AY79</f>
        <v>0</v>
      </c>
      <c r="AT79" s="83"/>
      <c r="AU79" s="381">
        <f>AT79*AY79</f>
        <v>0</v>
      </c>
      <c r="AV79" s="83"/>
      <c r="AW79" s="398">
        <f>AV79*AY79</f>
        <v>0</v>
      </c>
      <c r="AX79" s="117">
        <f t="shared" si="100"/>
        <v>0</v>
      </c>
      <c r="AY79" s="156"/>
      <c r="AZ79" s="127">
        <f t="shared" si="39"/>
        <v>0</v>
      </c>
      <c r="BA79" s="152"/>
      <c r="BB79" s="153"/>
    </row>
    <row r="80" spans="1:55" ht="20.25" customHeight="1" thickTop="1" thickBot="1">
      <c r="A80" s="923" t="s">
        <v>216</v>
      </c>
      <c r="B80" s="1021"/>
      <c r="C80" s="1021"/>
      <c r="D80" s="1022"/>
      <c r="E80" s="212"/>
      <c r="F80" s="304">
        <f>SUM(F76:F79)</f>
        <v>8942</v>
      </c>
      <c r="G80" s="212"/>
      <c r="H80" s="304">
        <f>SUM(H76:H79)</f>
        <v>2893</v>
      </c>
      <c r="I80" s="212"/>
      <c r="J80" s="304">
        <f>SUM(J76:J79)</f>
        <v>0</v>
      </c>
      <c r="K80" s="212"/>
      <c r="L80" s="304">
        <f>SUM(L76:L79)</f>
        <v>1315</v>
      </c>
      <c r="M80" s="212"/>
      <c r="N80" s="304">
        <f>SUM(N76:N79)</f>
        <v>0</v>
      </c>
      <c r="O80" s="212"/>
      <c r="P80" s="304">
        <f>SUM(P76:P79)</f>
        <v>2630</v>
      </c>
      <c r="Q80" s="212"/>
      <c r="R80" s="304">
        <f>SUM(R76:R79)</f>
        <v>1578</v>
      </c>
      <c r="S80" s="212"/>
      <c r="T80" s="304">
        <f>SUM(T76:T79)</f>
        <v>7890</v>
      </c>
      <c r="U80" s="440"/>
      <c r="V80" s="401"/>
      <c r="W80" s="382">
        <f>SUM(W76:W79)</f>
        <v>920.5</v>
      </c>
      <c r="X80" s="228"/>
      <c r="Y80" s="375">
        <f>SUM(Y76:Y79)</f>
        <v>1841</v>
      </c>
      <c r="Z80" s="228"/>
      <c r="AA80" s="375">
        <f>SUM(AA76:AA79)</f>
        <v>2367</v>
      </c>
      <c r="AB80" s="228"/>
      <c r="AC80" s="375">
        <f>SUM(AC76:AC79)</f>
        <v>394.5</v>
      </c>
      <c r="AD80" s="228"/>
      <c r="AE80" s="375">
        <f>SUM(AE76:AE79)</f>
        <v>2367</v>
      </c>
      <c r="AF80" s="228"/>
      <c r="AG80" s="375">
        <f>SUM(AG76:AG79)</f>
        <v>394.5</v>
      </c>
      <c r="AH80" s="228"/>
      <c r="AI80" s="375">
        <f>SUM(AI76:AI79)</f>
        <v>2630</v>
      </c>
      <c r="AJ80" s="228"/>
      <c r="AK80" s="382">
        <f>SUM(AK76:AK79)</f>
        <v>5260</v>
      </c>
      <c r="AL80" s="402"/>
      <c r="AM80" s="382">
        <f>SUM(AM76:AM79)</f>
        <v>1315</v>
      </c>
      <c r="AN80" s="403"/>
      <c r="AO80" s="382">
        <f>SUM(AO76:AO79)</f>
        <v>1315</v>
      </c>
      <c r="AP80" s="403"/>
      <c r="AQ80" s="375">
        <f>SUM(AQ76:AQ79)</f>
        <v>4471</v>
      </c>
      <c r="AR80" s="403"/>
      <c r="AS80" s="375">
        <f>SUM(AS76:AS79)</f>
        <v>0</v>
      </c>
      <c r="AT80" s="403"/>
      <c r="AU80" s="375">
        <f>SUM(AU76:AU79)</f>
        <v>2893</v>
      </c>
      <c r="AV80" s="403"/>
      <c r="AW80" s="375">
        <f>SUM(AW76:AW79)</f>
        <v>1851.5726</v>
      </c>
      <c r="AX80" s="117">
        <f t="shared" si="100"/>
        <v>0</v>
      </c>
      <c r="AY80" s="213"/>
      <c r="AZ80" s="102">
        <f>SUM(AZ76:AZ79)</f>
        <v>53268.0726</v>
      </c>
      <c r="BA80" s="96"/>
      <c r="BB80" s="7"/>
      <c r="BC80" s="89"/>
    </row>
    <row r="81" spans="1:55" ht="24" thickTop="1" thickBot="1">
      <c r="A81" s="942" t="s">
        <v>315</v>
      </c>
      <c r="B81" s="946" t="s">
        <v>228</v>
      </c>
      <c r="C81" s="947"/>
      <c r="D81" s="76" t="s">
        <v>120</v>
      </c>
      <c r="E81" s="77">
        <v>0</v>
      </c>
      <c r="F81" s="227">
        <f>E81*AY81</f>
        <v>0</v>
      </c>
      <c r="G81" s="77">
        <v>0</v>
      </c>
      <c r="H81" s="221">
        <f>G81*AY81</f>
        <v>0</v>
      </c>
      <c r="I81" s="77">
        <v>0</v>
      </c>
      <c r="J81" s="221">
        <f>I81*AY81</f>
        <v>0</v>
      </c>
      <c r="K81" s="77">
        <v>0</v>
      </c>
      <c r="L81" s="221">
        <f>K81*AY81</f>
        <v>0</v>
      </c>
      <c r="M81" s="77">
        <v>0</v>
      </c>
      <c r="N81" s="221">
        <f>M81*AY81</f>
        <v>0</v>
      </c>
      <c r="O81" s="77">
        <v>0</v>
      </c>
      <c r="P81" s="221">
        <f>O81*AY81</f>
        <v>0</v>
      </c>
      <c r="Q81" s="77">
        <v>0</v>
      </c>
      <c r="R81" s="221">
        <f>Q81*AY81</f>
        <v>0</v>
      </c>
      <c r="S81" s="77">
        <v>0</v>
      </c>
      <c r="T81" s="221">
        <f>S81*AY81</f>
        <v>0</v>
      </c>
      <c r="U81" s="429"/>
      <c r="V81" s="77">
        <v>0</v>
      </c>
      <c r="W81" s="384">
        <f>V81*AY81</f>
        <v>0</v>
      </c>
      <c r="X81" s="77">
        <v>0</v>
      </c>
      <c r="Y81" s="368">
        <f>X81*AY81</f>
        <v>0</v>
      </c>
      <c r="Z81" s="77">
        <v>0</v>
      </c>
      <c r="AA81" s="368">
        <f>Z81*AY81</f>
        <v>0</v>
      </c>
      <c r="AB81" s="77">
        <v>0</v>
      </c>
      <c r="AC81" s="368">
        <f>AB81*AY81</f>
        <v>0</v>
      </c>
      <c r="AD81" s="77">
        <v>0</v>
      </c>
      <c r="AE81" s="368">
        <f>AD81*AY81</f>
        <v>0</v>
      </c>
      <c r="AF81" s="77">
        <v>0</v>
      </c>
      <c r="AG81" s="368">
        <f>AF81*AY81</f>
        <v>0</v>
      </c>
      <c r="AH81" s="77">
        <v>0</v>
      </c>
      <c r="AI81" s="368">
        <f>AH81*AY81</f>
        <v>0</v>
      </c>
      <c r="AJ81" s="77">
        <v>0</v>
      </c>
      <c r="AK81" s="370">
        <f>AJ81*AY81</f>
        <v>0</v>
      </c>
      <c r="AL81" s="77">
        <v>0</v>
      </c>
      <c r="AM81" s="398">
        <f>AL81*AY81</f>
        <v>0</v>
      </c>
      <c r="AN81" s="77">
        <v>0</v>
      </c>
      <c r="AO81" s="398">
        <f>AN81*AY81</f>
        <v>0</v>
      </c>
      <c r="AP81" s="77">
        <v>0</v>
      </c>
      <c r="AQ81" s="398">
        <f>AP81*AY81</f>
        <v>0</v>
      </c>
      <c r="AR81" s="77">
        <v>0</v>
      </c>
      <c r="AS81" s="398">
        <f>AR81*AY81</f>
        <v>0</v>
      </c>
      <c r="AT81" s="77">
        <v>0</v>
      </c>
      <c r="AU81" s="381">
        <f>AT81*AY81</f>
        <v>0</v>
      </c>
      <c r="AV81" s="77">
        <v>0</v>
      </c>
      <c r="AW81" s="398">
        <f>AV81*AY81</f>
        <v>0</v>
      </c>
      <c r="AX81" s="117">
        <f t="shared" si="100"/>
        <v>0</v>
      </c>
      <c r="AY81" s="87">
        <v>2.38</v>
      </c>
      <c r="AZ81" s="125">
        <f>AX81*AY81</f>
        <v>0</v>
      </c>
      <c r="BA81" s="98" t="s">
        <v>567</v>
      </c>
      <c r="BB81" s="97" t="s">
        <v>368</v>
      </c>
    </row>
    <row r="82" spans="1:55" ht="14.25" thickTop="1" thickBot="1">
      <c r="A82" s="943"/>
      <c r="B82" s="901" t="s">
        <v>316</v>
      </c>
      <c r="C82" s="902"/>
      <c r="D82" s="71" t="s">
        <v>119</v>
      </c>
      <c r="E82" s="71">
        <v>0</v>
      </c>
      <c r="F82" s="225">
        <f>E82*AY82</f>
        <v>0</v>
      </c>
      <c r="G82" s="71">
        <v>0</v>
      </c>
      <c r="H82" s="201">
        <f>G82*AY82</f>
        <v>0</v>
      </c>
      <c r="I82" s="71">
        <v>0</v>
      </c>
      <c r="J82" s="201">
        <f>I82*AY82</f>
        <v>0</v>
      </c>
      <c r="K82" s="71">
        <v>0</v>
      </c>
      <c r="L82" s="201">
        <f>K82*AY82</f>
        <v>0</v>
      </c>
      <c r="M82" s="71">
        <v>0</v>
      </c>
      <c r="N82" s="201">
        <f>M82*AY82</f>
        <v>0</v>
      </c>
      <c r="O82" s="71">
        <v>0</v>
      </c>
      <c r="P82" s="201">
        <f>O82*AY82</f>
        <v>0</v>
      </c>
      <c r="Q82" s="71">
        <v>0</v>
      </c>
      <c r="R82" s="201">
        <f>Q82*AY82</f>
        <v>0</v>
      </c>
      <c r="S82" s="71">
        <v>0</v>
      </c>
      <c r="T82" s="201">
        <f>S82*AY82</f>
        <v>0</v>
      </c>
      <c r="U82" s="430"/>
      <c r="V82" s="71">
        <v>0</v>
      </c>
      <c r="W82" s="225">
        <f>V82*AY82</f>
        <v>0</v>
      </c>
      <c r="X82" s="71"/>
      <c r="Y82" s="201">
        <f>X82*AY82</f>
        <v>0</v>
      </c>
      <c r="Z82" s="71"/>
      <c r="AA82" s="201">
        <f>Z82*AY82</f>
        <v>0</v>
      </c>
      <c r="AB82" s="71"/>
      <c r="AC82" s="201">
        <f>AB82*AY82</f>
        <v>0</v>
      </c>
      <c r="AD82" s="71"/>
      <c r="AE82" s="201">
        <f>AD82*AY82</f>
        <v>0</v>
      </c>
      <c r="AF82" s="71"/>
      <c r="AG82" s="201">
        <f>AF82*AY82</f>
        <v>0</v>
      </c>
      <c r="AH82" s="71"/>
      <c r="AI82" s="201">
        <f>AH82*AY82</f>
        <v>0</v>
      </c>
      <c r="AJ82" s="71"/>
      <c r="AK82" s="399">
        <f>AJ82*AY82</f>
        <v>0</v>
      </c>
      <c r="AL82" s="71"/>
      <c r="AM82" s="398">
        <f>AL82*AY82</f>
        <v>0</v>
      </c>
      <c r="AN82" s="71"/>
      <c r="AO82" s="398">
        <f>AN82*AY82</f>
        <v>0</v>
      </c>
      <c r="AP82" s="71"/>
      <c r="AQ82" s="398">
        <f>AP82*AY82</f>
        <v>0</v>
      </c>
      <c r="AR82" s="71"/>
      <c r="AS82" s="398">
        <f>AR82*AY82</f>
        <v>0</v>
      </c>
      <c r="AT82" s="71"/>
      <c r="AU82" s="381">
        <f>AT82*AY82</f>
        <v>0</v>
      </c>
      <c r="AV82" s="71"/>
      <c r="AW82" s="398">
        <f>AV82*AY82</f>
        <v>0</v>
      </c>
      <c r="AX82" s="117">
        <f t="shared" si="100"/>
        <v>0</v>
      </c>
      <c r="AY82" s="88">
        <f>'Memorial Custo'!E34</f>
        <v>4.8899999999999997</v>
      </c>
      <c r="AZ82" s="126">
        <f>AX82*AY82</f>
        <v>0</v>
      </c>
      <c r="BA82" s="103" t="s">
        <v>377</v>
      </c>
      <c r="BB82" s="104" t="s">
        <v>378</v>
      </c>
    </row>
    <row r="83" spans="1:55" ht="14.25" thickTop="1" thickBot="1">
      <c r="A83" s="1023"/>
      <c r="B83" s="948" t="s">
        <v>448</v>
      </c>
      <c r="C83" s="949"/>
      <c r="D83" s="71" t="s">
        <v>121</v>
      </c>
      <c r="E83" s="71">
        <v>0</v>
      </c>
      <c r="F83" s="225">
        <f>E83*AY83</f>
        <v>0</v>
      </c>
      <c r="G83" s="75">
        <v>0</v>
      </c>
      <c r="H83" s="201">
        <f>G83*AY83</f>
        <v>0</v>
      </c>
      <c r="I83" s="75">
        <v>0</v>
      </c>
      <c r="J83" s="201">
        <f>I83*AY83</f>
        <v>0</v>
      </c>
      <c r="K83" s="75">
        <v>0</v>
      </c>
      <c r="L83" s="201">
        <f>K83*AY83</f>
        <v>0</v>
      </c>
      <c r="M83" s="75">
        <v>0</v>
      </c>
      <c r="N83" s="201">
        <f>M83*AY83</f>
        <v>0</v>
      </c>
      <c r="O83" s="75">
        <v>0</v>
      </c>
      <c r="P83" s="201">
        <f>O83*AY83</f>
        <v>0</v>
      </c>
      <c r="Q83" s="75">
        <v>0</v>
      </c>
      <c r="R83" s="201">
        <f>Q83*AY83</f>
        <v>0</v>
      </c>
      <c r="S83" s="75">
        <v>0</v>
      </c>
      <c r="T83" s="201">
        <f>S83*AY83</f>
        <v>0</v>
      </c>
      <c r="U83" s="430"/>
      <c r="V83" s="71">
        <v>0</v>
      </c>
      <c r="W83" s="225">
        <f>V83*AY83</f>
        <v>0</v>
      </c>
      <c r="X83" s="71">
        <v>0</v>
      </c>
      <c r="Y83" s="201">
        <f>X83*AY83</f>
        <v>0</v>
      </c>
      <c r="Z83" s="71">
        <v>0</v>
      </c>
      <c r="AA83" s="201">
        <f>Z83*AY83</f>
        <v>0</v>
      </c>
      <c r="AB83" s="71">
        <v>0</v>
      </c>
      <c r="AC83" s="201">
        <f>AB83*AY83</f>
        <v>0</v>
      </c>
      <c r="AD83" s="71">
        <v>0</v>
      </c>
      <c r="AE83" s="201">
        <f>AD83*AY83</f>
        <v>0</v>
      </c>
      <c r="AF83" s="71">
        <v>0</v>
      </c>
      <c r="AG83" s="201">
        <f>AF83*AY83</f>
        <v>0</v>
      </c>
      <c r="AH83" s="71">
        <v>0</v>
      </c>
      <c r="AI83" s="201">
        <f>AH83*AY83</f>
        <v>0</v>
      </c>
      <c r="AJ83" s="71">
        <v>0</v>
      </c>
      <c r="AK83" s="399">
        <f>AJ83*AY83</f>
        <v>0</v>
      </c>
      <c r="AL83" s="71">
        <v>0</v>
      </c>
      <c r="AM83" s="398">
        <f>AL83*AY83</f>
        <v>0</v>
      </c>
      <c r="AN83" s="71">
        <v>0</v>
      </c>
      <c r="AO83" s="398">
        <f>AN83*AY83</f>
        <v>0</v>
      </c>
      <c r="AP83" s="71">
        <v>0</v>
      </c>
      <c r="AQ83" s="398">
        <f>AP83*AY83</f>
        <v>0</v>
      </c>
      <c r="AR83" s="71">
        <v>0</v>
      </c>
      <c r="AS83" s="398">
        <f>AR83*AY83</f>
        <v>0</v>
      </c>
      <c r="AT83" s="71">
        <v>0</v>
      </c>
      <c r="AU83" s="381">
        <f>AT83*AY83</f>
        <v>0</v>
      </c>
      <c r="AV83" s="71">
        <v>0</v>
      </c>
      <c r="AW83" s="398">
        <f>AV83*AY83</f>
        <v>0</v>
      </c>
      <c r="AX83" s="117">
        <f t="shared" si="100"/>
        <v>0</v>
      </c>
      <c r="AY83" s="167"/>
      <c r="AZ83" s="126">
        <f>AX83*AY83</f>
        <v>0</v>
      </c>
      <c r="BA83" s="169"/>
      <c r="BB83" s="163"/>
    </row>
    <row r="84" spans="1:55" ht="14.25" thickTop="1" thickBot="1">
      <c r="A84" s="1024"/>
      <c r="B84" s="1019"/>
      <c r="C84" s="1020"/>
      <c r="D84" s="95"/>
      <c r="E84" s="85"/>
      <c r="F84" s="226">
        <f>E84*AY84</f>
        <v>0</v>
      </c>
      <c r="G84" s="85"/>
      <c r="H84" s="222">
        <f>G84*AY84</f>
        <v>0</v>
      </c>
      <c r="I84" s="85"/>
      <c r="J84" s="222">
        <f>I84*AY84</f>
        <v>0</v>
      </c>
      <c r="K84" s="85"/>
      <c r="L84" s="238"/>
      <c r="M84" s="85"/>
      <c r="N84" s="222">
        <f>M84*AY84</f>
        <v>0</v>
      </c>
      <c r="O84" s="85"/>
      <c r="P84" s="222">
        <f>O84*AY84</f>
        <v>0</v>
      </c>
      <c r="Q84" s="85"/>
      <c r="R84" s="222">
        <f>Q84*AY84</f>
        <v>0</v>
      </c>
      <c r="S84" s="85"/>
      <c r="T84" s="222">
        <f>S84*AY84</f>
        <v>0</v>
      </c>
      <c r="U84" s="431"/>
      <c r="V84" s="78"/>
      <c r="W84" s="380">
        <f>V84*AY84</f>
        <v>0</v>
      </c>
      <c r="X84" s="78"/>
      <c r="Y84" s="369">
        <f>X84*AY84</f>
        <v>0</v>
      </c>
      <c r="Z84" s="78"/>
      <c r="AA84" s="369">
        <f>Z84*AY84</f>
        <v>0</v>
      </c>
      <c r="AB84" s="78"/>
      <c r="AC84" s="369"/>
      <c r="AD84" s="78"/>
      <c r="AE84" s="369">
        <f>AD84*AY84</f>
        <v>0</v>
      </c>
      <c r="AF84" s="78"/>
      <c r="AG84" s="369">
        <f>AF84*AY84</f>
        <v>0</v>
      </c>
      <c r="AH84" s="78"/>
      <c r="AI84" s="369">
        <f>AH84*AY84</f>
        <v>0</v>
      </c>
      <c r="AJ84" s="78"/>
      <c r="AK84" s="398">
        <f>AJ84*AY84</f>
        <v>0</v>
      </c>
      <c r="AL84" s="78"/>
      <c r="AM84" s="398">
        <f>AL84*AY84</f>
        <v>0</v>
      </c>
      <c r="AN84" s="78"/>
      <c r="AO84" s="398">
        <f>AN84*AY84</f>
        <v>0</v>
      </c>
      <c r="AP84" s="78"/>
      <c r="AQ84" s="398">
        <f>AP84*AY84</f>
        <v>0</v>
      </c>
      <c r="AR84" s="78"/>
      <c r="AS84" s="398">
        <f>AR84*AY84</f>
        <v>0</v>
      </c>
      <c r="AT84" s="78"/>
      <c r="AU84" s="381">
        <f>AT84*AY84</f>
        <v>0</v>
      </c>
      <c r="AV84" s="78"/>
      <c r="AW84" s="398">
        <f>AV84*AY84</f>
        <v>0</v>
      </c>
      <c r="AX84" s="117">
        <f t="shared" si="100"/>
        <v>0</v>
      </c>
      <c r="AY84" s="168"/>
      <c r="AZ84" s="131"/>
      <c r="BA84" s="152"/>
      <c r="BB84" s="153"/>
    </row>
    <row r="85" spans="1:55" ht="14.25" thickTop="1" thickBot="1">
      <c r="A85" s="923" t="s">
        <v>317</v>
      </c>
      <c r="B85" s="1021"/>
      <c r="C85" s="1021"/>
      <c r="D85" s="1022"/>
      <c r="E85" s="210"/>
      <c r="F85" s="305">
        <f>SUM(F81:F84)</f>
        <v>0</v>
      </c>
      <c r="G85" s="210"/>
      <c r="H85" s="305">
        <f>SUM(H81:H84)</f>
        <v>0</v>
      </c>
      <c r="I85" s="210"/>
      <c r="J85" s="305">
        <f>SUM(J81:J84)</f>
        <v>0</v>
      </c>
      <c r="K85" s="210"/>
      <c r="L85" s="305">
        <f>SUM(L81:L84)</f>
        <v>0</v>
      </c>
      <c r="M85" s="210"/>
      <c r="N85" s="305">
        <f>SUM(N81:N84)</f>
        <v>0</v>
      </c>
      <c r="O85" s="210"/>
      <c r="P85" s="305">
        <f>SUM(P81:P84)</f>
        <v>0</v>
      </c>
      <c r="Q85" s="210"/>
      <c r="R85" s="305">
        <f>SUM(R81:R84)</f>
        <v>0</v>
      </c>
      <c r="S85" s="210"/>
      <c r="T85" s="305">
        <f>SUM(T81:T84)</f>
        <v>0</v>
      </c>
      <c r="U85" s="441"/>
      <c r="V85" s="404"/>
      <c r="W85" s="385">
        <f>SUM(W81:W84)</f>
        <v>0</v>
      </c>
      <c r="X85" s="229"/>
      <c r="Y85" s="385">
        <f>SUM(Y81:Y84)</f>
        <v>0</v>
      </c>
      <c r="Z85" s="229"/>
      <c r="AA85" s="385">
        <f>SUM(AA81:AA84)</f>
        <v>0</v>
      </c>
      <c r="AB85" s="229"/>
      <c r="AC85" s="385">
        <f>SUM(AC81:AC84)</f>
        <v>0</v>
      </c>
      <c r="AD85" s="229"/>
      <c r="AE85" s="385">
        <f>SUM(AE81:AE84)</f>
        <v>0</v>
      </c>
      <c r="AF85" s="229"/>
      <c r="AG85" s="385">
        <f>SUM(AG81:AG84)</f>
        <v>0</v>
      </c>
      <c r="AH85" s="229"/>
      <c r="AI85" s="385">
        <f>SUM(AI81:AI84)</f>
        <v>0</v>
      </c>
      <c r="AJ85" s="229"/>
      <c r="AK85" s="382">
        <f>SUM(AK81:AK84)</f>
        <v>0</v>
      </c>
      <c r="AL85" s="405"/>
      <c r="AM85" s="382">
        <f>SUM(AM81:AM84)</f>
        <v>0</v>
      </c>
      <c r="AN85" s="406"/>
      <c r="AO85" s="382">
        <f>SUM(AO81:AO84)</f>
        <v>0</v>
      </c>
      <c r="AP85" s="406"/>
      <c r="AQ85" s="385">
        <f>SUM(AQ81:AQ84)</f>
        <v>0</v>
      </c>
      <c r="AR85" s="406"/>
      <c r="AS85" s="385">
        <f>SUM(AS81:AS84)</f>
        <v>0</v>
      </c>
      <c r="AT85" s="406"/>
      <c r="AU85" s="385">
        <f>SUM(AU81:AU84)</f>
        <v>0</v>
      </c>
      <c r="AV85" s="406"/>
      <c r="AW85" s="385">
        <f>SUM(AW81:AW84)</f>
        <v>0</v>
      </c>
      <c r="AX85" s="117">
        <f t="shared" si="100"/>
        <v>0</v>
      </c>
      <c r="AY85" s="211"/>
      <c r="AZ85" s="101">
        <f>SUM(AZ81:AZ84)</f>
        <v>0</v>
      </c>
      <c r="BA85" s="96"/>
      <c r="BB85" s="7"/>
      <c r="BC85" s="89"/>
    </row>
    <row r="86" spans="1:55" ht="14.25" thickTop="1" thickBot="1">
      <c r="A86" s="914" t="s">
        <v>444</v>
      </c>
      <c r="B86" s="916" t="s">
        <v>445</v>
      </c>
      <c r="C86" s="917"/>
      <c r="D86" s="76" t="s">
        <v>348</v>
      </c>
      <c r="E86" s="76">
        <v>2</v>
      </c>
      <c r="F86" s="225">
        <f>E86*AY86</f>
        <v>600</v>
      </c>
      <c r="G86" s="84">
        <v>0</v>
      </c>
      <c r="H86" s="239">
        <f>G86*AY86</f>
        <v>0</v>
      </c>
      <c r="I86" s="76">
        <v>0</v>
      </c>
      <c r="J86" s="239">
        <f>I86*AY86</f>
        <v>0</v>
      </c>
      <c r="K86" s="84">
        <v>0</v>
      </c>
      <c r="L86" s="239">
        <f>K86*AY86</f>
        <v>0</v>
      </c>
      <c r="M86" s="84">
        <v>0</v>
      </c>
      <c r="N86" s="239">
        <f>M86*AY86</f>
        <v>0</v>
      </c>
      <c r="O86" s="84">
        <v>0</v>
      </c>
      <c r="P86" s="239">
        <f>O86*AY86</f>
        <v>0</v>
      </c>
      <c r="Q86" s="84">
        <v>0</v>
      </c>
      <c r="R86" s="239">
        <f>Q86*AY86</f>
        <v>0</v>
      </c>
      <c r="S86" s="84">
        <v>0</v>
      </c>
      <c r="T86" s="239">
        <f>S86*AY86</f>
        <v>0</v>
      </c>
      <c r="U86" s="442"/>
      <c r="V86" s="76">
        <v>2</v>
      </c>
      <c r="W86" s="225">
        <f>V86*AY86</f>
        <v>600</v>
      </c>
      <c r="X86" s="76">
        <v>0</v>
      </c>
      <c r="Y86" s="370">
        <f>X86*AY86</f>
        <v>0</v>
      </c>
      <c r="Z86" s="76">
        <v>0</v>
      </c>
      <c r="AA86" s="370">
        <f>Z86*AY86</f>
        <v>0</v>
      </c>
      <c r="AB86" s="76">
        <v>0</v>
      </c>
      <c r="AC86" s="370">
        <f>AB86*AY86</f>
        <v>0</v>
      </c>
      <c r="AD86" s="76">
        <v>0</v>
      </c>
      <c r="AE86" s="370">
        <f>AD86*AY86</f>
        <v>0</v>
      </c>
      <c r="AF86" s="76">
        <v>0</v>
      </c>
      <c r="AG86" s="370">
        <f>AF86*AY86</f>
        <v>0</v>
      </c>
      <c r="AH86" s="76">
        <v>0</v>
      </c>
      <c r="AI86" s="370">
        <f>AH86*AY86</f>
        <v>0</v>
      </c>
      <c r="AJ86" s="76">
        <v>0</v>
      </c>
      <c r="AK86" s="370">
        <f>AJ86*AY86</f>
        <v>0</v>
      </c>
      <c r="AL86" s="76">
        <v>0</v>
      </c>
      <c r="AM86" s="398">
        <f>AL86*AY86</f>
        <v>0</v>
      </c>
      <c r="AN86" s="76">
        <v>0</v>
      </c>
      <c r="AO86" s="398">
        <f>AN86*AY86</f>
        <v>0</v>
      </c>
      <c r="AP86" s="76">
        <v>0</v>
      </c>
      <c r="AQ86" s="398">
        <f>AP86*AY86</f>
        <v>0</v>
      </c>
      <c r="AR86" s="76">
        <v>0</v>
      </c>
      <c r="AS86" s="398">
        <f>AR86*AY86</f>
        <v>0</v>
      </c>
      <c r="AT86" s="76">
        <v>0</v>
      </c>
      <c r="AU86" s="381">
        <f>AT86*AY86</f>
        <v>0</v>
      </c>
      <c r="AV86" s="76">
        <v>0</v>
      </c>
      <c r="AW86" s="398">
        <f>AV86*AY86</f>
        <v>0</v>
      </c>
      <c r="AX86" s="117">
        <f t="shared" si="100"/>
        <v>4</v>
      </c>
      <c r="AY86" s="170">
        <v>300</v>
      </c>
      <c r="AZ86" s="125">
        <f>AX86*AY86</f>
        <v>1200</v>
      </c>
      <c r="BA86" s="157"/>
      <c r="BB86" s="288"/>
    </row>
    <row r="87" spans="1:55" ht="24" thickTop="1" thickBot="1">
      <c r="A87" s="915"/>
      <c r="B87" s="918" t="s">
        <v>446</v>
      </c>
      <c r="C87" s="919"/>
      <c r="D87" s="134" t="s">
        <v>348</v>
      </c>
      <c r="E87" s="134">
        <v>1</v>
      </c>
      <c r="F87" s="225">
        <f>E87*AY87</f>
        <v>216.43</v>
      </c>
      <c r="G87" s="132">
        <v>0</v>
      </c>
      <c r="H87" s="239">
        <f>G87*AY87</f>
        <v>0</v>
      </c>
      <c r="I87" s="132">
        <v>0</v>
      </c>
      <c r="J87" s="239">
        <f>I87*AY87</f>
        <v>0</v>
      </c>
      <c r="K87" s="132">
        <v>0</v>
      </c>
      <c r="L87" s="239">
        <f>K87*AY87</f>
        <v>0</v>
      </c>
      <c r="M87" s="132">
        <v>0</v>
      </c>
      <c r="N87" s="239">
        <f>M87*AY87</f>
        <v>0</v>
      </c>
      <c r="O87" s="132">
        <v>0</v>
      </c>
      <c r="P87" s="239">
        <f>O87*AY87</f>
        <v>0</v>
      </c>
      <c r="Q87" s="132">
        <v>0</v>
      </c>
      <c r="R87" s="239">
        <f>Q87*AY87</f>
        <v>0</v>
      </c>
      <c r="S87" s="132">
        <v>0</v>
      </c>
      <c r="T87" s="239">
        <f>S87*AY87</f>
        <v>0</v>
      </c>
      <c r="U87" s="443"/>
      <c r="V87" s="134">
        <v>1</v>
      </c>
      <c r="W87" s="225">
        <f>V87*AY87</f>
        <v>216.43</v>
      </c>
      <c r="X87" s="134">
        <v>0</v>
      </c>
      <c r="Y87" s="407">
        <f>X87*AY87</f>
        <v>0</v>
      </c>
      <c r="Z87" s="134">
        <v>0</v>
      </c>
      <c r="AA87" s="407">
        <f>Z87*AY87</f>
        <v>0</v>
      </c>
      <c r="AB87" s="134">
        <v>0</v>
      </c>
      <c r="AC87" s="407">
        <f>AB87*AY87</f>
        <v>0</v>
      </c>
      <c r="AD87" s="134">
        <v>0</v>
      </c>
      <c r="AE87" s="407">
        <f>AD87*AY87</f>
        <v>0</v>
      </c>
      <c r="AF87" s="134">
        <v>0</v>
      </c>
      <c r="AG87" s="407">
        <f>AF87*AY87</f>
        <v>0</v>
      </c>
      <c r="AH87" s="134">
        <v>0</v>
      </c>
      <c r="AI87" s="407">
        <f>AH87*AY87</f>
        <v>0</v>
      </c>
      <c r="AJ87" s="134">
        <v>0</v>
      </c>
      <c r="AK87" s="407">
        <f>AJ87*AY87</f>
        <v>0</v>
      </c>
      <c r="AL87" s="134">
        <v>0</v>
      </c>
      <c r="AM87" s="398">
        <f>AL87*AY87</f>
        <v>0</v>
      </c>
      <c r="AN87" s="134">
        <v>0</v>
      </c>
      <c r="AO87" s="398">
        <f>AN87*AY87</f>
        <v>0</v>
      </c>
      <c r="AP87" s="134">
        <v>0</v>
      </c>
      <c r="AQ87" s="398">
        <f>AP87*AY87</f>
        <v>0</v>
      </c>
      <c r="AR87" s="134">
        <v>0</v>
      </c>
      <c r="AS87" s="398">
        <f>AR87*AY87</f>
        <v>0</v>
      </c>
      <c r="AT87" s="134">
        <v>0</v>
      </c>
      <c r="AU87" s="381">
        <f>AT87*AY87</f>
        <v>0</v>
      </c>
      <c r="AV87" s="134">
        <v>0</v>
      </c>
      <c r="AW87" s="398">
        <f>AV87*AY87</f>
        <v>0</v>
      </c>
      <c r="AX87" s="117">
        <f t="shared" si="100"/>
        <v>2</v>
      </c>
      <c r="AY87" s="171">
        <v>216.43</v>
      </c>
      <c r="AZ87" s="127">
        <f>AX87*AY87</f>
        <v>432.86</v>
      </c>
      <c r="BA87" s="152" t="s">
        <v>22</v>
      </c>
      <c r="BB87" s="467" t="s">
        <v>791</v>
      </c>
    </row>
    <row r="88" spans="1:55" ht="14.25" thickTop="1" thickBot="1">
      <c r="A88" s="925" t="s">
        <v>447</v>
      </c>
      <c r="B88" s="1041"/>
      <c r="C88" s="1041"/>
      <c r="D88" s="1041"/>
      <c r="E88" s="258"/>
      <c r="F88" s="306">
        <f>SUM(F86:F87)</f>
        <v>816.43000000000006</v>
      </c>
      <c r="G88" s="259"/>
      <c r="H88" s="306">
        <f>SUM(H86:H87)</f>
        <v>0</v>
      </c>
      <c r="I88" s="259"/>
      <c r="J88" s="306">
        <f>SUM(J86:J87)</f>
        <v>0</v>
      </c>
      <c r="K88" s="259"/>
      <c r="L88" s="306">
        <f>SUM(L86:L87)</f>
        <v>0</v>
      </c>
      <c r="M88" s="259"/>
      <c r="N88" s="306">
        <f>SUM(N86:N87)</f>
        <v>0</v>
      </c>
      <c r="O88" s="259"/>
      <c r="P88" s="306">
        <f>SUM(P86:P87)</f>
        <v>0</v>
      </c>
      <c r="Q88" s="259"/>
      <c r="R88" s="306">
        <f>SUM(R86:R87)</f>
        <v>0</v>
      </c>
      <c r="S88" s="259"/>
      <c r="T88" s="306">
        <f>SUM(T86:T87)</f>
        <v>0</v>
      </c>
      <c r="U88" s="444"/>
      <c r="V88" s="408"/>
      <c r="W88" s="409">
        <f>SUM(W86:W87)</f>
        <v>816.43000000000006</v>
      </c>
      <c r="X88" s="259"/>
      <c r="Y88" s="409">
        <f>SUM(Y86:Y87)</f>
        <v>0</v>
      </c>
      <c r="Z88" s="259"/>
      <c r="AA88" s="409">
        <f>SUM(AA86:AA87)</f>
        <v>0</v>
      </c>
      <c r="AB88" s="259"/>
      <c r="AC88" s="409">
        <f>SUM(AC86:AC87)</f>
        <v>0</v>
      </c>
      <c r="AD88" s="259"/>
      <c r="AE88" s="409">
        <f>SUM(AE86:AE87)</f>
        <v>0</v>
      </c>
      <c r="AF88" s="259"/>
      <c r="AG88" s="409">
        <f>SUM(AG86:AG87)</f>
        <v>0</v>
      </c>
      <c r="AH88" s="259"/>
      <c r="AI88" s="409">
        <f>SUM(AI86:AI87)</f>
        <v>0</v>
      </c>
      <c r="AJ88" s="259"/>
      <c r="AK88" s="409">
        <f>SUM(AK86:AK87)</f>
        <v>0</v>
      </c>
      <c r="AL88" s="259"/>
      <c r="AM88" s="410">
        <f>SUM(AM86:AM87)</f>
        <v>0</v>
      </c>
      <c r="AN88" s="259"/>
      <c r="AO88" s="410">
        <f>SUM(AO86:AO87)</f>
        <v>0</v>
      </c>
      <c r="AP88" s="259"/>
      <c r="AQ88" s="410">
        <f>SUM(AQ86:AQ87)</f>
        <v>0</v>
      </c>
      <c r="AR88" s="259"/>
      <c r="AS88" s="410">
        <f>SUM(AS86:AS87)</f>
        <v>0</v>
      </c>
      <c r="AT88" s="259"/>
      <c r="AU88" s="410">
        <f>SUM(AU86:AU87)</f>
        <v>0</v>
      </c>
      <c r="AV88" s="259"/>
      <c r="AW88" s="410">
        <f>SUM(AW86:AW87)</f>
        <v>0</v>
      </c>
      <c r="AX88" s="117">
        <f t="shared" si="100"/>
        <v>0</v>
      </c>
      <c r="AY88" s="260"/>
      <c r="AZ88" s="261">
        <f>SUM(AZ86:AZ87)</f>
        <v>1632.8600000000001</v>
      </c>
      <c r="BA88" s="96"/>
      <c r="BB88" s="7"/>
      <c r="BC88" s="89"/>
    </row>
    <row r="89" spans="1:55" ht="24.75" customHeight="1" thickTop="1" thickBot="1">
      <c r="A89" s="920" t="s">
        <v>490</v>
      </c>
      <c r="B89" s="1013" t="s">
        <v>492</v>
      </c>
      <c r="C89" s="1014"/>
      <c r="D89" s="76" t="s">
        <v>348</v>
      </c>
      <c r="E89" s="271">
        <v>1</v>
      </c>
      <c r="F89" s="237">
        <f>E89*AY89</f>
        <v>1273.8800000000001</v>
      </c>
      <c r="G89" s="271"/>
      <c r="H89" s="239">
        <f>G89*AY89</f>
        <v>0</v>
      </c>
      <c r="I89" s="271"/>
      <c r="J89" s="239">
        <f>I89*AY89</f>
        <v>0</v>
      </c>
      <c r="K89" s="271"/>
      <c r="L89" s="239">
        <f>K89*AY89</f>
        <v>0</v>
      </c>
      <c r="M89" s="271"/>
      <c r="N89" s="239">
        <f>M89*AY89</f>
        <v>0</v>
      </c>
      <c r="O89" s="271"/>
      <c r="P89" s="239">
        <f>O89*AY89</f>
        <v>0</v>
      </c>
      <c r="Q89" s="271"/>
      <c r="R89" s="239">
        <f>Q89*AY89</f>
        <v>0</v>
      </c>
      <c r="S89" s="271"/>
      <c r="T89" s="239">
        <f>S89*AY89</f>
        <v>0</v>
      </c>
      <c r="U89" s="442"/>
      <c r="V89" s="411">
        <v>1</v>
      </c>
      <c r="W89" s="225">
        <f>V89*AY89</f>
        <v>1273.8800000000001</v>
      </c>
      <c r="X89" s="411"/>
      <c r="Y89" s="370">
        <f>X89*AY89</f>
        <v>0</v>
      </c>
      <c r="Z89" s="411"/>
      <c r="AA89" s="370">
        <f>Z89*AY89</f>
        <v>0</v>
      </c>
      <c r="AB89" s="411"/>
      <c r="AC89" s="370">
        <f>AB89*AY89</f>
        <v>0</v>
      </c>
      <c r="AD89" s="411"/>
      <c r="AE89" s="370">
        <f>AD89*AY89</f>
        <v>0</v>
      </c>
      <c r="AF89" s="411"/>
      <c r="AG89" s="370">
        <f>AF89*AY89</f>
        <v>0</v>
      </c>
      <c r="AH89" s="411"/>
      <c r="AI89" s="370">
        <f>AH89*AY89</f>
        <v>0</v>
      </c>
      <c r="AJ89" s="411"/>
      <c r="AK89" s="370">
        <f>AJ89*AY89</f>
        <v>0</v>
      </c>
      <c r="AL89" s="411"/>
      <c r="AM89" s="398">
        <f>AL89*AY89</f>
        <v>0</v>
      </c>
      <c r="AN89" s="411"/>
      <c r="AO89" s="398">
        <f>AN89*AY89</f>
        <v>0</v>
      </c>
      <c r="AP89" s="411"/>
      <c r="AQ89" s="398">
        <f>AP89*AY89</f>
        <v>0</v>
      </c>
      <c r="AR89" s="411"/>
      <c r="AS89" s="398">
        <f>AR89*AY89</f>
        <v>0</v>
      </c>
      <c r="AT89" s="411"/>
      <c r="AU89" s="381">
        <f>AT89*AY89</f>
        <v>0</v>
      </c>
      <c r="AV89" s="411"/>
      <c r="AW89" s="398">
        <f>AV89*AY89</f>
        <v>0</v>
      </c>
      <c r="AX89" s="117">
        <f t="shared" si="100"/>
        <v>2</v>
      </c>
      <c r="AY89" s="272">
        <v>1273.8800000000001</v>
      </c>
      <c r="AZ89" s="126">
        <f>AX89*AY89</f>
        <v>2547.7600000000002</v>
      </c>
      <c r="BA89" s="262" t="s">
        <v>22</v>
      </c>
      <c r="BB89" s="97" t="s">
        <v>792</v>
      </c>
      <c r="BC89" s="89"/>
    </row>
    <row r="90" spans="1:55" ht="24" customHeight="1" thickTop="1" thickBot="1">
      <c r="A90" s="1015"/>
      <c r="B90" s="263" t="s">
        <v>491</v>
      </c>
      <c r="C90" s="264"/>
      <c r="D90" s="78" t="s">
        <v>348</v>
      </c>
      <c r="E90" s="273">
        <v>0</v>
      </c>
      <c r="F90" s="237">
        <f>E90*AY90</f>
        <v>0</v>
      </c>
      <c r="G90" s="273"/>
      <c r="H90" s="265">
        <f>G90*AY90</f>
        <v>0</v>
      </c>
      <c r="I90" s="273"/>
      <c r="J90" s="265">
        <f>I90*AY90</f>
        <v>0</v>
      </c>
      <c r="K90" s="273"/>
      <c r="L90" s="265">
        <f>K90*AY90</f>
        <v>0</v>
      </c>
      <c r="M90" s="273"/>
      <c r="N90" s="265">
        <f>M90*AY90</f>
        <v>0</v>
      </c>
      <c r="O90" s="273"/>
      <c r="P90" s="265">
        <f>O90*AY90</f>
        <v>0</v>
      </c>
      <c r="Q90" s="273"/>
      <c r="R90" s="265">
        <f>Q90*AY90</f>
        <v>0</v>
      </c>
      <c r="S90" s="273">
        <v>0</v>
      </c>
      <c r="T90" s="265">
        <f>S90*AY90</f>
        <v>0</v>
      </c>
      <c r="U90" s="445"/>
      <c r="V90" s="412">
        <v>0</v>
      </c>
      <c r="W90" s="400">
        <f>V90*AY90</f>
        <v>0</v>
      </c>
      <c r="X90" s="412"/>
      <c r="Y90" s="398">
        <f>X90*AY90</f>
        <v>0</v>
      </c>
      <c r="Z90" s="412"/>
      <c r="AA90" s="398">
        <f>Z90*AY90</f>
        <v>0</v>
      </c>
      <c r="AB90" s="412"/>
      <c r="AC90" s="398">
        <f>AB90*AY90</f>
        <v>0</v>
      </c>
      <c r="AD90" s="412"/>
      <c r="AE90" s="398">
        <f>AD90*AY90</f>
        <v>0</v>
      </c>
      <c r="AF90" s="412"/>
      <c r="AG90" s="398">
        <f>AF90*AY90</f>
        <v>0</v>
      </c>
      <c r="AH90" s="412"/>
      <c r="AI90" s="398">
        <f>AH90*AY90</f>
        <v>0</v>
      </c>
      <c r="AJ90" s="412">
        <v>0</v>
      </c>
      <c r="AK90" s="398">
        <f>AJ90*AY90</f>
        <v>0</v>
      </c>
      <c r="AL90" s="412">
        <v>0</v>
      </c>
      <c r="AM90" s="398">
        <f>AL90*AY90</f>
        <v>0</v>
      </c>
      <c r="AN90" s="412">
        <v>0</v>
      </c>
      <c r="AO90" s="398">
        <f>AN90*AY90</f>
        <v>0</v>
      </c>
      <c r="AP90" s="412">
        <v>0</v>
      </c>
      <c r="AQ90" s="398">
        <f>AP90*AY90</f>
        <v>0</v>
      </c>
      <c r="AR90" s="412">
        <v>0</v>
      </c>
      <c r="AS90" s="398">
        <f>AR90*AY90</f>
        <v>0</v>
      </c>
      <c r="AT90" s="412">
        <v>0</v>
      </c>
      <c r="AU90" s="381">
        <f>AT90*AY90</f>
        <v>0</v>
      </c>
      <c r="AV90" s="412">
        <v>2</v>
      </c>
      <c r="AW90" s="398">
        <f>AV90*AY90</f>
        <v>2547.7600000000002</v>
      </c>
      <c r="AX90" s="117">
        <f t="shared" si="100"/>
        <v>2</v>
      </c>
      <c r="AY90" s="274">
        <v>1273.8800000000001</v>
      </c>
      <c r="AZ90" s="127">
        <f>AX90*AY90</f>
        <v>2547.7600000000002</v>
      </c>
      <c r="BA90" s="266" t="s">
        <v>22</v>
      </c>
      <c r="BB90" s="100" t="s">
        <v>792</v>
      </c>
      <c r="BC90" s="89"/>
    </row>
    <row r="91" spans="1:55" ht="14.25" thickTop="1" thickBot="1">
      <c r="A91" s="927" t="s">
        <v>493</v>
      </c>
      <c r="B91" s="1016"/>
      <c r="C91" s="1016"/>
      <c r="D91" s="1016"/>
      <c r="E91" s="267"/>
      <c r="F91" s="307">
        <f>SUM(F89:F90)</f>
        <v>1273.8800000000001</v>
      </c>
      <c r="G91" s="256"/>
      <c r="H91" s="307">
        <f>SUM(H89:H90)</f>
        <v>0</v>
      </c>
      <c r="I91" s="256"/>
      <c r="J91" s="307">
        <f>SUM(J89:J90)</f>
        <v>0</v>
      </c>
      <c r="K91" s="256"/>
      <c r="L91" s="307">
        <f>SUM(L89:L90)</f>
        <v>0</v>
      </c>
      <c r="M91" s="256"/>
      <c r="N91" s="307">
        <f>SUM(N89:N90)</f>
        <v>0</v>
      </c>
      <c r="O91" s="256"/>
      <c r="P91" s="307">
        <f>SUM(P89:P90)</f>
        <v>0</v>
      </c>
      <c r="Q91" s="256"/>
      <c r="R91" s="307">
        <f>SUM(R89:R90)</f>
        <v>0</v>
      </c>
      <c r="S91" s="256"/>
      <c r="T91" s="307">
        <f>SUM(T89:T90)</f>
        <v>0</v>
      </c>
      <c r="U91" s="446"/>
      <c r="V91" s="413"/>
      <c r="W91" s="409">
        <f>SUM(W89:W90)</f>
        <v>1273.8800000000001</v>
      </c>
      <c r="X91" s="414"/>
      <c r="Y91" s="409">
        <f>SUM(Y89:Y90)</f>
        <v>0</v>
      </c>
      <c r="Z91" s="414"/>
      <c r="AA91" s="409">
        <f>SUM(AA89:AA90)</f>
        <v>0</v>
      </c>
      <c r="AB91" s="414"/>
      <c r="AC91" s="409">
        <f>SUM(AC89:AC90)</f>
        <v>0</v>
      </c>
      <c r="AD91" s="414"/>
      <c r="AE91" s="409">
        <f>SUM(AE89:AE90)</f>
        <v>0</v>
      </c>
      <c r="AF91" s="414"/>
      <c r="AG91" s="409">
        <f>SUM(AG89:AG90)</f>
        <v>0</v>
      </c>
      <c r="AH91" s="414"/>
      <c r="AI91" s="409">
        <f>SUM(AI89:AI90)</f>
        <v>0</v>
      </c>
      <c r="AJ91" s="414"/>
      <c r="AK91" s="409">
        <f>SUM(AK89:AK90)</f>
        <v>0</v>
      </c>
      <c r="AL91" s="415"/>
      <c r="AM91" s="416">
        <f>SUM(AM89:AM90)</f>
        <v>0</v>
      </c>
      <c r="AN91" s="256"/>
      <c r="AO91" s="416">
        <f>SUM(AO89:AO90)</f>
        <v>0</v>
      </c>
      <c r="AP91" s="256"/>
      <c r="AQ91" s="416">
        <f>SUM(AQ89:AQ90)</f>
        <v>0</v>
      </c>
      <c r="AR91" s="256"/>
      <c r="AS91" s="416">
        <f>SUM(AS89:AS90)</f>
        <v>0</v>
      </c>
      <c r="AT91" s="256">
        <v>0</v>
      </c>
      <c r="AU91" s="416">
        <f>SUM(AU89:AU90)</f>
        <v>0</v>
      </c>
      <c r="AV91" s="256">
        <v>0</v>
      </c>
      <c r="AW91" s="416">
        <f>SUM(AW89:AW90)</f>
        <v>2547.7600000000002</v>
      </c>
      <c r="AX91" s="117">
        <f t="shared" si="100"/>
        <v>0</v>
      </c>
      <c r="AY91" s="257"/>
      <c r="AZ91" s="268">
        <f>SUM(AZ89:AZ90)</f>
        <v>5095.5200000000004</v>
      </c>
      <c r="BA91" s="269"/>
      <c r="BB91" s="270"/>
      <c r="BC91" s="89"/>
    </row>
    <row r="92" spans="1:55" ht="30.75" customHeight="1" thickTop="1" thickBot="1">
      <c r="A92" s="1037" t="s">
        <v>332</v>
      </c>
      <c r="B92" s="1038"/>
      <c r="C92" s="1038"/>
      <c r="D92" s="1038"/>
      <c r="E92" s="1039"/>
      <c r="F92" s="285">
        <f>F28+F69+F75+F80+F85+F88+F91</f>
        <v>91081.799999999988</v>
      </c>
      <c r="G92" s="242">
        <f>G28+G69+G75+G80+G85+G88+G91</f>
        <v>0</v>
      </c>
      <c r="H92" s="285">
        <f>H28+H69+H75+H80+H85+H88+H91</f>
        <v>35697.279999999999</v>
      </c>
      <c r="I92" s="209"/>
      <c r="J92" s="285">
        <f>J28+J69+J75+J80+J85+J88+J91</f>
        <v>10033.41</v>
      </c>
      <c r="K92" s="209"/>
      <c r="L92" s="285">
        <f>L28+L69+L75+L80+L85+L88+L91</f>
        <v>20987.019999999997</v>
      </c>
      <c r="M92" s="209"/>
      <c r="N92" s="285">
        <f>N28+N69+N75+N80+N85+N88+N91</f>
        <v>24548.28</v>
      </c>
      <c r="O92" s="209"/>
      <c r="P92" s="285">
        <f>P28+P69+P75+P80+P85+P88+P91</f>
        <v>32757.39</v>
      </c>
      <c r="Q92" s="209"/>
      <c r="R92" s="285">
        <f>R28+R69+R75+R80+R85+R88+R91</f>
        <v>36628.479999999996</v>
      </c>
      <c r="S92" s="209"/>
      <c r="T92" s="285">
        <f>T28+T69+T75+T80+T85+T88+T91</f>
        <v>81727.989999999991</v>
      </c>
      <c r="U92" s="447"/>
      <c r="V92" s="451"/>
      <c r="W92" s="417">
        <f>W28+W69+W75+W80+W85+W88+W91</f>
        <v>12904.34</v>
      </c>
      <c r="X92" s="418">
        <f>X28+X69+X75+X80+X85+X88+X91</f>
        <v>0</v>
      </c>
      <c r="Y92" s="417">
        <f>Y28+Y69+Y75+Y80+Y85+Y88+Y91</f>
        <v>18024.32</v>
      </c>
      <c r="Z92" s="358"/>
      <c r="AA92" s="417">
        <f>AA28+AA69+AA75+AA80+AA85+AA88+AA91</f>
        <v>25764.339999999997</v>
      </c>
      <c r="AB92" s="358"/>
      <c r="AC92" s="417">
        <f>AC28+AC69+AC75+AC80+AC85+AC88+AC91</f>
        <v>18891.25</v>
      </c>
      <c r="AD92" s="358"/>
      <c r="AE92" s="417">
        <f>AE28+AE69+AE75+AE80+AE85+AE88+AE91</f>
        <v>25170.87</v>
      </c>
      <c r="AF92" s="358"/>
      <c r="AG92" s="417">
        <f>AG28+AG69+AG75+AG80+AG85+AG88+AG91</f>
        <v>8717.2799999999988</v>
      </c>
      <c r="AH92" s="358"/>
      <c r="AI92" s="417">
        <f>AI28+AI69+AI75+AI80+AI85+AI88+AI91</f>
        <v>30006.879999999997</v>
      </c>
      <c r="AJ92" s="358"/>
      <c r="AK92" s="419">
        <f>AK28+AK69+AK75+AK80+AK85+AK88+AK91</f>
        <v>54986.06</v>
      </c>
      <c r="AL92" s="359"/>
      <c r="AM92" s="419">
        <f>AM28+AM69+AM75+AM80+AM85+AM88+AM91</f>
        <v>10890.529999999999</v>
      </c>
      <c r="AN92" s="209"/>
      <c r="AO92" s="419">
        <f>AO28+AO69+AO75+AO80+AO85+AO88+AO91</f>
        <v>10890.529999999999</v>
      </c>
      <c r="AP92" s="209"/>
      <c r="AQ92" s="417">
        <f>AQ28+AQ69+AQ75+AQ80+AQ85+AQ88+AQ91</f>
        <v>62414.58</v>
      </c>
      <c r="AR92" s="209"/>
      <c r="AS92" s="417">
        <f>AS28+AS69+AS75+AS80+AS85+AS88+AS91</f>
        <v>11898.8</v>
      </c>
      <c r="AT92" s="209"/>
      <c r="AU92" s="417">
        <f>AU28+AU69+AU75+AU80+AU85+AU88+AU91</f>
        <v>34895.089999999997</v>
      </c>
      <c r="AV92" s="209"/>
      <c r="AW92" s="417">
        <f>AW28+AW69+AW75+AW80+AW85+AW88+AW91</f>
        <v>21610.192600000002</v>
      </c>
      <c r="AX92" s="117">
        <f t="shared" si="100"/>
        <v>0</v>
      </c>
      <c r="AY92" s="209"/>
      <c r="AZ92" s="469">
        <f>AZ28+AZ69+AZ75+AZ80+AZ85+AZ88+AZ91</f>
        <v>680526.71259999997</v>
      </c>
      <c r="BA92" s="96"/>
      <c r="BB92" s="7"/>
      <c r="BC92" s="89"/>
    </row>
    <row r="93" spans="1:55" ht="13.5" thickTop="1">
      <c r="AK93" s="420"/>
      <c r="AZ93" s="89"/>
    </row>
    <row r="94" spans="1:55">
      <c r="F94" s="89"/>
      <c r="W94" s="464"/>
      <c r="AA94" s="464"/>
      <c r="AC94" s="464"/>
      <c r="AE94" s="464"/>
      <c r="AG94" s="464"/>
      <c r="AI94" s="464"/>
      <c r="AK94" s="464"/>
      <c r="AM94" s="465"/>
      <c r="AO94" s="465"/>
      <c r="AQ94" s="465"/>
      <c r="AU94" s="465"/>
      <c r="AW94" s="465"/>
    </row>
    <row r="95" spans="1:55">
      <c r="A95" s="455" t="s">
        <v>489</v>
      </c>
      <c r="B95" s="116"/>
      <c r="C95" s="116"/>
      <c r="AZ95" s="89"/>
    </row>
    <row r="96" spans="1:55">
      <c r="A96" s="456" t="s">
        <v>488</v>
      </c>
      <c r="B96" s="456" t="s">
        <v>483</v>
      </c>
      <c r="C96" s="456" t="s">
        <v>115</v>
      </c>
      <c r="T96" s="114"/>
      <c r="W96" s="471"/>
      <c r="Y96" s="471"/>
    </row>
    <row r="97" spans="1:29" customFormat="1">
      <c r="A97" s="453" t="str">
        <f>E3</f>
        <v>A1</v>
      </c>
      <c r="B97" s="452">
        <f>E4</f>
        <v>1.5</v>
      </c>
      <c r="C97" s="457">
        <f>F92</f>
        <v>91081.799999999988</v>
      </c>
      <c r="V97" s="360"/>
      <c r="W97" s="360"/>
      <c r="X97" s="360"/>
      <c r="Y97" s="360"/>
      <c r="Z97" s="360"/>
      <c r="AA97" s="360"/>
      <c r="AB97" s="360"/>
      <c r="AC97" s="360"/>
    </row>
    <row r="98" spans="1:29" customFormat="1" ht="15">
      <c r="A98" s="452" t="str">
        <f>G3</f>
        <v>A2</v>
      </c>
      <c r="B98" s="452">
        <f>G4</f>
        <v>0.6</v>
      </c>
      <c r="C98" s="457">
        <f>H92</f>
        <v>35697.279999999999</v>
      </c>
      <c r="E98" s="286" t="s">
        <v>498</v>
      </c>
      <c r="F98" s="287"/>
      <c r="G98" s="287"/>
      <c r="H98" s="287"/>
      <c r="I98" s="287"/>
      <c r="J98" s="287"/>
      <c r="K98" s="287"/>
      <c r="L98" s="142"/>
      <c r="V98" s="448"/>
      <c r="W98" s="449"/>
      <c r="X98" s="449"/>
      <c r="Y98" s="449"/>
      <c r="Z98" s="449"/>
      <c r="AA98" s="449"/>
      <c r="AB98" s="449"/>
      <c r="AC98" s="450"/>
    </row>
    <row r="99" spans="1:29" customFormat="1">
      <c r="A99" s="452" t="str">
        <f>I3</f>
        <v>B1</v>
      </c>
      <c r="B99" s="452">
        <f>I4</f>
        <v>0.15</v>
      </c>
      <c r="C99" s="457">
        <f>J92</f>
        <v>10033.41</v>
      </c>
      <c r="V99" s="360"/>
      <c r="W99" s="360"/>
      <c r="X99" s="360"/>
      <c r="Y99" s="360"/>
      <c r="Z99" s="360"/>
      <c r="AA99" s="360"/>
      <c r="AB99" s="360"/>
      <c r="AC99" s="360"/>
    </row>
    <row r="100" spans="1:29" customFormat="1">
      <c r="A100" s="452" t="str">
        <f>K3</f>
        <v>B2</v>
      </c>
      <c r="B100" s="452">
        <f>K4</f>
        <v>0.42</v>
      </c>
      <c r="C100" s="457">
        <f>L92</f>
        <v>20987.019999999997</v>
      </c>
      <c r="V100" s="360"/>
      <c r="W100" s="360"/>
      <c r="X100" s="360"/>
      <c r="Y100" s="360"/>
      <c r="Z100" s="360"/>
      <c r="AA100" s="360"/>
      <c r="AB100" s="360"/>
      <c r="AC100" s="360"/>
    </row>
    <row r="101" spans="1:29" customFormat="1">
      <c r="A101" s="452" t="str">
        <f>M3</f>
        <v>C1</v>
      </c>
      <c r="B101" s="452">
        <f>M4</f>
        <v>0.3</v>
      </c>
      <c r="C101" s="457">
        <f>N92</f>
        <v>24548.28</v>
      </c>
      <c r="V101" s="360"/>
      <c r="W101" s="360"/>
      <c r="X101" s="360"/>
      <c r="Y101" s="360"/>
      <c r="Z101" s="360"/>
      <c r="AA101" s="360"/>
      <c r="AB101" s="360"/>
      <c r="AC101" s="360"/>
    </row>
    <row r="102" spans="1:29" customFormat="1">
      <c r="A102" s="453" t="str">
        <f>O3</f>
        <v>C2</v>
      </c>
      <c r="B102" s="452">
        <f>O4</f>
        <v>0.57999999999999996</v>
      </c>
      <c r="C102" s="457">
        <f>P92</f>
        <v>32757.39</v>
      </c>
      <c r="V102" s="360"/>
      <c r="W102" s="360"/>
      <c r="X102" s="360"/>
      <c r="Y102" s="360"/>
      <c r="Z102" s="360"/>
      <c r="AA102" s="360"/>
      <c r="AB102" s="360"/>
      <c r="AC102" s="360"/>
    </row>
    <row r="103" spans="1:29" customFormat="1">
      <c r="A103" s="453" t="str">
        <f>Q3</f>
        <v>D1</v>
      </c>
      <c r="B103" s="452">
        <f>Q4</f>
        <v>0.86</v>
      </c>
      <c r="C103" s="457">
        <f>R92</f>
        <v>36628.479999999996</v>
      </c>
      <c r="V103" s="360"/>
      <c r="W103" s="360"/>
      <c r="X103" s="360"/>
      <c r="Y103" s="360"/>
      <c r="Z103" s="360"/>
      <c r="AA103" s="360"/>
      <c r="AB103" s="360"/>
      <c r="AC103" s="360"/>
    </row>
    <row r="104" spans="1:29" customFormat="1">
      <c r="A104" s="453" t="str">
        <f>S3</f>
        <v>D2</v>
      </c>
      <c r="B104" s="452">
        <f>S4</f>
        <v>1.35</v>
      </c>
      <c r="C104" s="457">
        <f>T92</f>
        <v>81727.989999999991</v>
      </c>
      <c r="V104" s="360"/>
      <c r="W104" s="360"/>
      <c r="X104" s="360"/>
      <c r="Y104" s="360"/>
      <c r="Z104" s="360"/>
      <c r="AA104" s="360"/>
      <c r="AB104" s="360"/>
      <c r="AC104" s="360"/>
    </row>
    <row r="105" spans="1:29" customFormat="1">
      <c r="A105" s="453" t="str">
        <f>V3</f>
        <v>E1</v>
      </c>
      <c r="B105" s="452">
        <f>V4</f>
        <v>0.2</v>
      </c>
      <c r="C105" s="454">
        <f>W92</f>
        <v>12904.34</v>
      </c>
      <c r="V105" s="360"/>
      <c r="W105" s="360"/>
      <c r="X105" s="360"/>
      <c r="Y105" s="360"/>
      <c r="Z105" s="360"/>
      <c r="AA105" s="360"/>
      <c r="AB105" s="360"/>
      <c r="AC105" s="360"/>
    </row>
    <row r="106" spans="1:29" customFormat="1">
      <c r="A106" s="452" t="str">
        <f>X3</f>
        <v>E2</v>
      </c>
      <c r="B106" s="452">
        <f>X4</f>
        <v>0.3</v>
      </c>
      <c r="C106" s="454">
        <f>Y92</f>
        <v>18024.32</v>
      </c>
      <c r="V106" s="360"/>
      <c r="W106" s="360"/>
      <c r="X106" s="360"/>
      <c r="Y106" s="360"/>
      <c r="Z106" s="360"/>
      <c r="AA106" s="360"/>
      <c r="AB106" s="360"/>
      <c r="AC106" s="360"/>
    </row>
    <row r="107" spans="1:29" customFormat="1">
      <c r="A107" s="452" t="str">
        <f>Z3</f>
        <v>F1</v>
      </c>
      <c r="B107" s="452">
        <f>Z4</f>
        <v>0.42</v>
      </c>
      <c r="C107" s="454">
        <f>AA92</f>
        <v>25764.339999999997</v>
      </c>
      <c r="V107" s="360"/>
      <c r="W107" s="360"/>
      <c r="X107" s="360"/>
      <c r="Y107" s="360"/>
      <c r="Z107" s="360"/>
      <c r="AA107" s="360"/>
      <c r="AB107" s="360"/>
      <c r="AC107" s="360"/>
    </row>
    <row r="108" spans="1:29" customFormat="1">
      <c r="A108" s="452" t="str">
        <f>AB3</f>
        <v>F2</v>
      </c>
      <c r="B108" s="452">
        <f>AB4</f>
        <v>0.28999999999999998</v>
      </c>
      <c r="C108" s="454">
        <f>AC92</f>
        <v>18891.25</v>
      </c>
      <c r="V108" s="360"/>
      <c r="W108" s="360"/>
      <c r="X108" s="360"/>
      <c r="Y108" s="360"/>
      <c r="Z108" s="360"/>
      <c r="AA108" s="360"/>
      <c r="AB108" s="360"/>
      <c r="AC108" s="360"/>
    </row>
    <row r="109" spans="1:29" customFormat="1">
      <c r="A109" s="452" t="str">
        <f>AD3</f>
        <v>G1</v>
      </c>
      <c r="B109" s="452">
        <f>AD4</f>
        <v>0.4</v>
      </c>
      <c r="C109" s="454">
        <f>AE92</f>
        <v>25170.87</v>
      </c>
      <c r="V109" s="360"/>
      <c r="W109" s="360"/>
      <c r="X109" s="360"/>
      <c r="Y109" s="360"/>
      <c r="Z109" s="360"/>
      <c r="AA109" s="360"/>
      <c r="AB109" s="360"/>
      <c r="AC109" s="360"/>
    </row>
    <row r="110" spans="1:29" customFormat="1">
      <c r="A110" s="453" t="str">
        <f>AF3</f>
        <v>G2</v>
      </c>
      <c r="B110" s="452">
        <f>AF4</f>
        <v>0.18</v>
      </c>
      <c r="C110" s="454">
        <f>AG92</f>
        <v>8717.2799999999988</v>
      </c>
      <c r="V110" s="360"/>
      <c r="W110" s="360"/>
      <c r="X110" s="360"/>
      <c r="Y110" s="360"/>
      <c r="Z110" s="360"/>
      <c r="AA110" s="360"/>
      <c r="AB110" s="360"/>
      <c r="AC110" s="360"/>
    </row>
    <row r="111" spans="1:29" customFormat="1">
      <c r="A111" s="453" t="str">
        <f>AH3</f>
        <v>H1</v>
      </c>
      <c r="B111" s="452">
        <f>AH4</f>
        <v>0.49</v>
      </c>
      <c r="C111" s="454">
        <f>AI92</f>
        <v>30006.879999999997</v>
      </c>
      <c r="V111" s="360"/>
      <c r="W111" s="360"/>
      <c r="X111" s="360"/>
      <c r="Y111" s="360"/>
      <c r="Z111" s="360"/>
      <c r="AA111" s="360"/>
      <c r="AB111" s="360"/>
      <c r="AC111" s="360"/>
    </row>
    <row r="112" spans="1:29" customFormat="1">
      <c r="A112" s="453" t="str">
        <f>AJ3</f>
        <v>H2</v>
      </c>
      <c r="B112" s="452">
        <f>AJ4</f>
        <v>0.9</v>
      </c>
      <c r="C112" s="454">
        <f>AK92</f>
        <v>54986.06</v>
      </c>
      <c r="V112" s="360"/>
      <c r="W112" s="360"/>
      <c r="X112" s="360"/>
      <c r="Y112" s="360"/>
      <c r="Z112" s="360"/>
      <c r="AA112" s="360"/>
      <c r="AB112" s="360"/>
      <c r="AC112" s="360"/>
    </row>
    <row r="113" spans="1:3" customFormat="1">
      <c r="A113" s="453" t="str">
        <f>AL3</f>
        <v>I1</v>
      </c>
      <c r="B113" s="452">
        <f>AL4</f>
        <v>0.18</v>
      </c>
      <c r="C113" s="454">
        <f>AM92</f>
        <v>10890.529999999999</v>
      </c>
    </row>
    <row r="114" spans="1:3" customFormat="1">
      <c r="A114" s="453" t="str">
        <f>AN3</f>
        <v>I2</v>
      </c>
      <c r="B114" s="452">
        <f>AN4</f>
        <v>0.18</v>
      </c>
      <c r="C114" s="454">
        <f>AO92</f>
        <v>10890.529999999999</v>
      </c>
    </row>
    <row r="115" spans="1:3" customFormat="1">
      <c r="A115" s="453" t="str">
        <f>AP3</f>
        <v>J1</v>
      </c>
      <c r="B115" s="452">
        <f>AP4</f>
        <v>0.94</v>
      </c>
      <c r="C115" s="454">
        <f>AQ92</f>
        <v>62414.58</v>
      </c>
    </row>
    <row r="116" spans="1:3" customFormat="1">
      <c r="A116" s="453" t="str">
        <f>AR3</f>
        <v>J2</v>
      </c>
      <c r="B116" s="452">
        <f>AR4</f>
        <v>0.27</v>
      </c>
      <c r="C116" s="454">
        <f>AS92</f>
        <v>11898.8</v>
      </c>
    </row>
    <row r="117" spans="1:3" customFormat="1">
      <c r="A117" s="453" t="str">
        <f>AT3</f>
        <v>K1</v>
      </c>
      <c r="B117" s="452">
        <f>AT4</f>
        <v>0.47</v>
      </c>
      <c r="C117" s="454">
        <f>AU92</f>
        <v>34895.089999999997</v>
      </c>
    </row>
    <row r="118" spans="1:3" customFormat="1">
      <c r="A118" s="453" t="str">
        <f>AV3</f>
        <v>K2</v>
      </c>
      <c r="B118" s="452">
        <f>AV4</f>
        <v>0.3</v>
      </c>
      <c r="C118" s="454">
        <f>AW92</f>
        <v>21610.192600000002</v>
      </c>
    </row>
    <row r="119" spans="1:3" customFormat="1">
      <c r="A119" s="39" t="s">
        <v>123</v>
      </c>
      <c r="B119" s="459">
        <f>SUM(B97:B118)</f>
        <v>11.28</v>
      </c>
      <c r="C119" s="458">
        <f>SUM(C97:C118)</f>
        <v>680526.71259999997</v>
      </c>
    </row>
    <row r="120" spans="1:3" customFormat="1"/>
  </sheetData>
  <mergeCells count="126">
    <mergeCell ref="AF4:AG4"/>
    <mergeCell ref="AH4:AI4"/>
    <mergeCell ref="AJ4:AK4"/>
    <mergeCell ref="AL4:AM4"/>
    <mergeCell ref="AN4:AO4"/>
    <mergeCell ref="V4:W4"/>
    <mergeCell ref="X4:Y4"/>
    <mergeCell ref="Z4:AA4"/>
    <mergeCell ref="AB4:AC4"/>
    <mergeCell ref="AD4:AE4"/>
    <mergeCell ref="V2:AW2"/>
    <mergeCell ref="V3:W3"/>
    <mergeCell ref="X3:Y3"/>
    <mergeCell ref="Z3:AA3"/>
    <mergeCell ref="AB3:AC3"/>
    <mergeCell ref="AD3:AE3"/>
    <mergeCell ref="AF3:AG3"/>
    <mergeCell ref="AH3:AI3"/>
    <mergeCell ref="AJ3:AK3"/>
    <mergeCell ref="AL3:AM3"/>
    <mergeCell ref="AN3:AO3"/>
    <mergeCell ref="AP3:AQ3"/>
    <mergeCell ref="AR3:AS3"/>
    <mergeCell ref="AT3:AU3"/>
    <mergeCell ref="AV3:AW3"/>
    <mergeCell ref="AP4:AQ4"/>
    <mergeCell ref="AR4:AS4"/>
    <mergeCell ref="AT4:AU4"/>
    <mergeCell ref="AV4:AW4"/>
    <mergeCell ref="A92:E92"/>
    <mergeCell ref="A61:E61"/>
    <mergeCell ref="A86:A87"/>
    <mergeCell ref="A88:D88"/>
    <mergeCell ref="B8:C8"/>
    <mergeCell ref="B9:C9"/>
    <mergeCell ref="B10:C10"/>
    <mergeCell ref="B11:C11"/>
    <mergeCell ref="B12:C12"/>
    <mergeCell ref="A45:D45"/>
    <mergeCell ref="B21:C21"/>
    <mergeCell ref="B25:C25"/>
    <mergeCell ref="B19:C19"/>
    <mergeCell ref="A62:A64"/>
    <mergeCell ref="A75:D75"/>
    <mergeCell ref="A46:A60"/>
    <mergeCell ref="B63:C63"/>
    <mergeCell ref="B64:C64"/>
    <mergeCell ref="B66:C66"/>
    <mergeCell ref="B52:C52"/>
    <mergeCell ref="BB2:BB4"/>
    <mergeCell ref="AX2:AX4"/>
    <mergeCell ref="AY2:AY4"/>
    <mergeCell ref="BA2:BA4"/>
    <mergeCell ref="B13:C13"/>
    <mergeCell ref="E2:T2"/>
    <mergeCell ref="B6:C6"/>
    <mergeCell ref="I3:J3"/>
    <mergeCell ref="I4:J4"/>
    <mergeCell ref="AZ3:AZ4"/>
    <mergeCell ref="B7:C7"/>
    <mergeCell ref="K4:L4"/>
    <mergeCell ref="K3:L3"/>
    <mergeCell ref="G3:H3"/>
    <mergeCell ref="G4:H4"/>
    <mergeCell ref="D2:D4"/>
    <mergeCell ref="M3:N3"/>
    <mergeCell ref="M4:N4"/>
    <mergeCell ref="S3:T3"/>
    <mergeCell ref="S4:T4"/>
    <mergeCell ref="Q3:R3"/>
    <mergeCell ref="Q4:R4"/>
    <mergeCell ref="O3:P3"/>
    <mergeCell ref="O4:P4"/>
    <mergeCell ref="A65:E65"/>
    <mergeCell ref="B67:C67"/>
    <mergeCell ref="B70:C70"/>
    <mergeCell ref="A69:D69"/>
    <mergeCell ref="A66:A67"/>
    <mergeCell ref="A68:D68"/>
    <mergeCell ref="A70:A74"/>
    <mergeCell ref="B72:C72"/>
    <mergeCell ref="B62:C62"/>
    <mergeCell ref="A2:C3"/>
    <mergeCell ref="B56:C56"/>
    <mergeCell ref="B60:C60"/>
    <mergeCell ref="B24:C24"/>
    <mergeCell ref="A6:A27"/>
    <mergeCell ref="B50:C50"/>
    <mergeCell ref="B26:C26"/>
    <mergeCell ref="B55:C55"/>
    <mergeCell ref="B51:C51"/>
    <mergeCell ref="B27:C27"/>
    <mergeCell ref="B46:C46"/>
    <mergeCell ref="B47:C47"/>
    <mergeCell ref="B48:C48"/>
    <mergeCell ref="B49:C49"/>
    <mergeCell ref="B22:C22"/>
    <mergeCell ref="B23:C23"/>
    <mergeCell ref="B53:C53"/>
    <mergeCell ref="B54:C54"/>
    <mergeCell ref="B57:C57"/>
    <mergeCell ref="B58:C58"/>
    <mergeCell ref="B89:C89"/>
    <mergeCell ref="A89:A90"/>
    <mergeCell ref="A91:D91"/>
    <mergeCell ref="E3:F3"/>
    <mergeCell ref="E4:F4"/>
    <mergeCell ref="A28:D28"/>
    <mergeCell ref="B86:C86"/>
    <mergeCell ref="B71:C71"/>
    <mergeCell ref="B73:C73"/>
    <mergeCell ref="B74:C74"/>
    <mergeCell ref="B87:C87"/>
    <mergeCell ref="B78:C78"/>
    <mergeCell ref="B79:C79"/>
    <mergeCell ref="B81:C81"/>
    <mergeCell ref="B82:C82"/>
    <mergeCell ref="B84:C84"/>
    <mergeCell ref="A80:D80"/>
    <mergeCell ref="A85:D85"/>
    <mergeCell ref="A81:A84"/>
    <mergeCell ref="B76:C76"/>
    <mergeCell ref="B77:C77"/>
    <mergeCell ref="B83:C83"/>
    <mergeCell ref="A76:A79"/>
    <mergeCell ref="B59:C59"/>
  </mergeCells>
  <phoneticPr fontId="27" type="noConversion"/>
  <pageMargins left="0.51181102362204722" right="0.51181102362204722" top="0.78740157480314965" bottom="0.78740157480314965" header="0.31496062992125984" footer="0.31496062992125984"/>
  <pageSetup paperSize="9" scale="22" fitToHeight="0" orientation="landscape" horizontalDpi="300" verticalDpi="300" r:id="rId1"/>
  <ignoredErrors>
    <ignoredError sqref="AZ20" formula="1"/>
  </ignoredErrors>
</worksheet>
</file>

<file path=xl/worksheets/sheet16.xml><?xml version="1.0" encoding="utf-8"?>
<worksheet xmlns="http://schemas.openxmlformats.org/spreadsheetml/2006/main" xmlns:r="http://schemas.openxmlformats.org/officeDocument/2006/relationships">
  <dimension ref="A1:U405"/>
  <sheetViews>
    <sheetView workbookViewId="0">
      <selection activeCell="E196" sqref="E196"/>
    </sheetView>
  </sheetViews>
  <sheetFormatPr defaultRowHeight="12.75"/>
  <cols>
    <col min="1" max="1" width="55.42578125" customWidth="1"/>
    <col min="2" max="2" width="25.28515625" customWidth="1"/>
    <col min="3" max="3" width="22.7109375" customWidth="1"/>
    <col min="4" max="4" width="14.28515625" customWidth="1"/>
    <col min="5" max="5" width="10.85546875" customWidth="1"/>
    <col min="6" max="6" width="24.42578125" customWidth="1"/>
    <col min="7" max="7" width="15.85546875" customWidth="1"/>
    <col min="8" max="8" width="16.28515625" customWidth="1"/>
    <col min="9" max="9" width="15.42578125" customWidth="1"/>
  </cols>
  <sheetData>
    <row r="1" spans="1:21">
      <c r="A1" s="645"/>
      <c r="B1" s="645"/>
      <c r="C1" s="645"/>
      <c r="D1" s="645"/>
      <c r="E1" s="645"/>
      <c r="F1" s="645"/>
      <c r="G1" s="297"/>
      <c r="H1" s="297"/>
      <c r="I1" s="297"/>
      <c r="J1" s="297"/>
      <c r="K1" s="297"/>
      <c r="L1" s="297"/>
      <c r="M1" s="297"/>
      <c r="N1" s="297"/>
      <c r="O1" s="297"/>
      <c r="P1" s="297"/>
      <c r="Q1" s="297"/>
      <c r="R1" s="297"/>
      <c r="S1" s="297"/>
      <c r="T1" s="297"/>
      <c r="U1" s="297"/>
    </row>
    <row r="2" spans="1:21">
      <c r="A2" s="646" t="s">
        <v>233</v>
      </c>
      <c r="B2" s="646"/>
      <c r="C2" s="646"/>
      <c r="D2" s="645"/>
      <c r="E2" s="645"/>
      <c r="F2" s="645"/>
      <c r="G2" s="297"/>
      <c r="H2" s="297"/>
      <c r="I2" s="297"/>
      <c r="J2" s="297"/>
      <c r="K2" s="297"/>
      <c r="L2" s="297"/>
      <c r="M2" s="297"/>
      <c r="N2" s="297"/>
      <c r="O2" s="297"/>
      <c r="P2" s="297"/>
      <c r="Q2" s="297"/>
      <c r="R2" s="297"/>
      <c r="S2" s="297"/>
      <c r="T2" s="297"/>
      <c r="U2" s="297"/>
    </row>
    <row r="3" spans="1:21">
      <c r="A3" s="299" t="s">
        <v>242</v>
      </c>
      <c r="B3" s="299" t="s">
        <v>234</v>
      </c>
      <c r="C3" s="299" t="s">
        <v>250</v>
      </c>
      <c r="D3" s="299" t="s">
        <v>122</v>
      </c>
      <c r="E3" s="299" t="s">
        <v>313</v>
      </c>
      <c r="F3" s="299" t="s">
        <v>301</v>
      </c>
      <c r="G3" s="4" t="s">
        <v>410</v>
      </c>
      <c r="H3" s="297"/>
      <c r="I3" s="297"/>
      <c r="J3" s="297"/>
      <c r="K3" s="297"/>
      <c r="L3" s="297"/>
      <c r="M3" s="297"/>
      <c r="N3" s="297"/>
      <c r="O3" s="297"/>
      <c r="P3" s="297"/>
      <c r="Q3" s="297"/>
      <c r="R3" s="297"/>
      <c r="S3" s="297"/>
      <c r="T3" s="297"/>
      <c r="U3" s="297"/>
    </row>
    <row r="4" spans="1:21" ht="57" customHeight="1">
      <c r="A4" s="647" t="s">
        <v>463</v>
      </c>
      <c r="B4" s="647" t="s">
        <v>464</v>
      </c>
      <c r="C4" s="645">
        <v>700</v>
      </c>
      <c r="D4" s="645">
        <v>184.01</v>
      </c>
      <c r="E4" s="648">
        <f>ROUND(D4/C4,2)</f>
        <v>0.26</v>
      </c>
      <c r="F4" s="645" t="s">
        <v>20</v>
      </c>
      <c r="G4" s="297" t="s">
        <v>414</v>
      </c>
      <c r="H4" s="297"/>
      <c r="I4" s="297"/>
      <c r="J4" s="297"/>
      <c r="K4" s="297"/>
      <c r="L4" s="297"/>
      <c r="M4" s="297"/>
      <c r="N4" s="297"/>
      <c r="O4" s="297"/>
      <c r="P4" s="297"/>
      <c r="Q4" s="297"/>
      <c r="R4" s="297"/>
      <c r="S4" s="297"/>
      <c r="T4" s="297"/>
      <c r="U4" s="297"/>
    </row>
    <row r="5" spans="1:21">
      <c r="A5" s="645"/>
      <c r="B5" s="645"/>
      <c r="C5" s="645"/>
      <c r="D5" s="645"/>
      <c r="E5" s="645"/>
      <c r="F5" s="645"/>
      <c r="G5" s="297"/>
      <c r="H5" s="297"/>
      <c r="I5" s="297"/>
      <c r="J5" s="297"/>
      <c r="K5" s="297"/>
      <c r="L5" s="297"/>
      <c r="M5" s="297"/>
      <c r="N5" s="297"/>
      <c r="O5" s="297"/>
      <c r="P5" s="297"/>
      <c r="Q5" s="297"/>
      <c r="R5" s="297"/>
      <c r="S5" s="297"/>
      <c r="T5" s="297"/>
      <c r="U5" s="297"/>
    </row>
    <row r="6" spans="1:21">
      <c r="A6" s="299" t="s">
        <v>242</v>
      </c>
      <c r="B6" s="299" t="s">
        <v>234</v>
      </c>
      <c r="C6" s="299" t="s">
        <v>251</v>
      </c>
      <c r="D6" s="299" t="s">
        <v>122</v>
      </c>
      <c r="E6" s="299" t="s">
        <v>235</v>
      </c>
      <c r="F6" s="299" t="s">
        <v>301</v>
      </c>
      <c r="G6" s="4" t="s">
        <v>410</v>
      </c>
      <c r="H6" s="297"/>
      <c r="I6" s="297"/>
      <c r="J6" s="297"/>
      <c r="K6" s="297"/>
      <c r="L6" s="297"/>
      <c r="M6" s="297"/>
      <c r="N6" s="297"/>
      <c r="O6" s="297"/>
      <c r="P6" s="297"/>
      <c r="Q6" s="297"/>
      <c r="R6" s="297"/>
      <c r="S6" s="297"/>
      <c r="T6" s="297"/>
      <c r="U6" s="297"/>
    </row>
    <row r="7" spans="1:21" ht="54" customHeight="1">
      <c r="A7" s="299" t="s">
        <v>462</v>
      </c>
      <c r="B7" s="647" t="s">
        <v>464</v>
      </c>
      <c r="C7" s="645">
        <v>70</v>
      </c>
      <c r="D7" s="645">
        <f>D4</f>
        <v>184.01</v>
      </c>
      <c r="E7" s="649">
        <f>ROUND(D7/C7,2)</f>
        <v>2.63</v>
      </c>
      <c r="F7" s="645" t="s">
        <v>20</v>
      </c>
      <c r="G7" s="297" t="s">
        <v>414</v>
      </c>
      <c r="H7" s="297"/>
      <c r="I7" s="297"/>
      <c r="J7" s="297"/>
      <c r="K7" s="297"/>
      <c r="L7" s="297"/>
      <c r="M7" s="297"/>
      <c r="N7" s="297"/>
      <c r="O7" s="297"/>
      <c r="P7" s="297"/>
      <c r="Q7" s="297"/>
      <c r="R7" s="297"/>
      <c r="S7" s="297"/>
      <c r="T7" s="297"/>
      <c r="U7" s="297"/>
    </row>
    <row r="8" spans="1:21">
      <c r="A8" s="645"/>
      <c r="B8" s="645"/>
      <c r="C8" s="645"/>
      <c r="D8" s="645"/>
      <c r="E8" s="645"/>
      <c r="F8" s="645"/>
      <c r="G8" s="297"/>
      <c r="H8" s="297"/>
      <c r="I8" s="297"/>
      <c r="J8" s="297"/>
      <c r="K8" s="297"/>
      <c r="L8" s="297"/>
      <c r="M8" s="297"/>
      <c r="N8" s="297"/>
      <c r="O8" s="297"/>
      <c r="P8" s="297"/>
      <c r="Q8" s="297"/>
      <c r="R8" s="297"/>
      <c r="S8" s="297"/>
      <c r="T8" s="297"/>
      <c r="U8" s="297"/>
    </row>
    <row r="9" spans="1:21">
      <c r="A9" s="299" t="s">
        <v>242</v>
      </c>
      <c r="B9" s="299" t="s">
        <v>234</v>
      </c>
      <c r="C9" s="299" t="s">
        <v>251</v>
      </c>
      <c r="D9" s="299" t="s">
        <v>122</v>
      </c>
      <c r="E9" s="299" t="s">
        <v>235</v>
      </c>
      <c r="F9" s="299" t="s">
        <v>301</v>
      </c>
      <c r="G9" s="4" t="s">
        <v>410</v>
      </c>
      <c r="H9" s="297"/>
      <c r="I9" s="297"/>
      <c r="J9" s="297"/>
      <c r="K9" s="297"/>
      <c r="L9" s="297"/>
      <c r="M9" s="297"/>
      <c r="N9" s="297"/>
      <c r="O9" s="297"/>
      <c r="P9" s="297"/>
      <c r="Q9" s="297"/>
      <c r="R9" s="297"/>
      <c r="S9" s="297"/>
      <c r="T9" s="297"/>
      <c r="U9" s="297"/>
    </row>
    <row r="10" spans="1:21" ht="28.5" customHeight="1">
      <c r="A10" s="1043" t="s">
        <v>192</v>
      </c>
      <c r="B10" s="647" t="s">
        <v>236</v>
      </c>
      <c r="C10" s="645">
        <v>60</v>
      </c>
      <c r="D10" s="645">
        <v>244.35</v>
      </c>
      <c r="E10" s="649">
        <f>ROUND(D10/C10,2)</f>
        <v>4.07</v>
      </c>
      <c r="F10" s="645" t="s">
        <v>20</v>
      </c>
      <c r="G10" s="297" t="s">
        <v>411</v>
      </c>
      <c r="H10" s="297"/>
      <c r="I10" s="297"/>
      <c r="J10" s="297"/>
      <c r="K10" s="297"/>
      <c r="L10" s="297"/>
      <c r="M10" s="297"/>
      <c r="N10" s="297"/>
      <c r="O10" s="297"/>
      <c r="P10" s="297"/>
      <c r="Q10" s="297"/>
      <c r="R10" s="297"/>
      <c r="S10" s="297"/>
      <c r="T10" s="297"/>
      <c r="U10" s="297"/>
    </row>
    <row r="11" spans="1:21" ht="51.75" customHeight="1">
      <c r="A11" s="1043"/>
      <c r="B11" s="647" t="s">
        <v>237</v>
      </c>
      <c r="C11" s="645">
        <v>110</v>
      </c>
      <c r="D11" s="645">
        <v>286.69</v>
      </c>
      <c r="E11" s="649">
        <f>ROUND(D11/C11,2)</f>
        <v>2.61</v>
      </c>
      <c r="F11" s="645" t="s">
        <v>20</v>
      </c>
      <c r="G11" s="297" t="s">
        <v>412</v>
      </c>
      <c r="H11" s="297"/>
      <c r="I11" s="297"/>
      <c r="J11" s="297"/>
      <c r="K11" s="297"/>
      <c r="L11" s="297"/>
      <c r="M11" s="297"/>
      <c r="N11" s="297"/>
      <c r="O11" s="297"/>
      <c r="P11" s="297"/>
      <c r="Q11" s="297"/>
      <c r="R11" s="297"/>
      <c r="S11" s="297"/>
      <c r="T11" s="297"/>
      <c r="U11" s="297"/>
    </row>
    <row r="12" spans="1:21" ht="57.75" customHeight="1">
      <c r="A12" s="1043"/>
      <c r="B12" s="647" t="s">
        <v>413</v>
      </c>
      <c r="C12" s="645">
        <v>70</v>
      </c>
      <c r="D12" s="645">
        <v>184.01</v>
      </c>
      <c r="E12" s="649">
        <f>ROUND(D12/C12,2)</f>
        <v>2.63</v>
      </c>
      <c r="F12" s="645" t="s">
        <v>20</v>
      </c>
      <c r="G12" s="297" t="s">
        <v>414</v>
      </c>
      <c r="H12" s="297"/>
      <c r="I12" s="297"/>
      <c r="J12" s="297"/>
      <c r="K12" s="297"/>
      <c r="L12" s="297"/>
      <c r="M12" s="297"/>
      <c r="N12" s="297"/>
      <c r="O12" s="297"/>
      <c r="P12" s="297"/>
      <c r="Q12" s="297"/>
      <c r="R12" s="297"/>
      <c r="S12" s="297"/>
      <c r="T12" s="297"/>
      <c r="U12" s="297"/>
    </row>
    <row r="13" spans="1:21" ht="51" customHeight="1">
      <c r="A13" s="1043"/>
      <c r="B13" s="647" t="s">
        <v>454</v>
      </c>
      <c r="C13" s="645">
        <v>120</v>
      </c>
      <c r="D13" s="645">
        <v>322.45</v>
      </c>
      <c r="E13" s="649">
        <f>ROUND(D13/C13,2)</f>
        <v>2.69</v>
      </c>
      <c r="F13" s="645" t="s">
        <v>20</v>
      </c>
      <c r="G13" s="297" t="s">
        <v>455</v>
      </c>
      <c r="H13" s="297"/>
      <c r="I13" s="297"/>
      <c r="J13" s="297"/>
      <c r="K13" s="297"/>
      <c r="L13" s="297"/>
      <c r="M13" s="297"/>
      <c r="N13" s="297"/>
      <c r="O13" s="297"/>
      <c r="P13" s="297"/>
      <c r="Q13" s="297"/>
      <c r="R13" s="297"/>
      <c r="S13" s="297"/>
      <c r="T13" s="297"/>
      <c r="U13" s="297"/>
    </row>
    <row r="14" spans="1:21" ht="29.25" customHeight="1">
      <c r="A14" s="1043"/>
      <c r="B14" s="647" t="s">
        <v>238</v>
      </c>
      <c r="C14" s="645"/>
      <c r="D14" s="645"/>
      <c r="E14" s="650">
        <f>ROUND((E10+E11+E12+E13)/4,2)</f>
        <v>3</v>
      </c>
      <c r="F14" s="645"/>
      <c r="G14" s="297"/>
      <c r="H14" s="297"/>
      <c r="I14" s="297"/>
      <c r="J14" s="297"/>
      <c r="K14" s="297"/>
      <c r="L14" s="297"/>
      <c r="M14" s="297"/>
      <c r="N14" s="297"/>
      <c r="O14" s="297"/>
      <c r="P14" s="297"/>
      <c r="Q14" s="297"/>
      <c r="R14" s="297"/>
      <c r="S14" s="297"/>
      <c r="T14" s="297"/>
      <c r="U14" s="297"/>
    </row>
    <row r="15" spans="1:21">
      <c r="A15" s="647"/>
      <c r="B15" s="647"/>
      <c r="C15" s="645"/>
      <c r="D15" s="645"/>
      <c r="E15" s="650"/>
      <c r="F15" s="645"/>
      <c r="G15" s="297"/>
      <c r="H15" s="297"/>
      <c r="I15" s="297"/>
      <c r="J15" s="297"/>
      <c r="K15" s="297"/>
      <c r="L15" s="297"/>
      <c r="M15" s="297"/>
      <c r="N15" s="297"/>
      <c r="O15" s="297"/>
      <c r="P15" s="297"/>
      <c r="Q15" s="297"/>
      <c r="R15" s="297"/>
      <c r="S15" s="297"/>
      <c r="T15" s="297"/>
      <c r="U15" s="297"/>
    </row>
    <row r="16" spans="1:21" ht="35.25" customHeight="1">
      <c r="A16" s="651" t="s">
        <v>335</v>
      </c>
      <c r="B16" s="299" t="s">
        <v>234</v>
      </c>
      <c r="C16" s="299" t="s">
        <v>251</v>
      </c>
      <c r="D16" s="299" t="s">
        <v>122</v>
      </c>
      <c r="E16" s="299" t="s">
        <v>235</v>
      </c>
      <c r="F16" s="299" t="s">
        <v>301</v>
      </c>
      <c r="G16" s="297"/>
      <c r="H16" s="297"/>
      <c r="I16" s="297"/>
      <c r="J16" s="297"/>
      <c r="K16" s="297"/>
      <c r="L16" s="297"/>
      <c r="M16" s="297"/>
      <c r="N16" s="297"/>
      <c r="O16" s="297"/>
      <c r="P16" s="297"/>
      <c r="Q16" s="297"/>
      <c r="R16" s="297"/>
      <c r="S16" s="297"/>
      <c r="T16" s="297"/>
      <c r="U16" s="297"/>
    </row>
    <row r="17" spans="1:21" ht="60.75" customHeight="1">
      <c r="A17" s="647"/>
      <c r="B17" s="647" t="s">
        <v>413</v>
      </c>
      <c r="C17" s="645">
        <v>70</v>
      </c>
      <c r="D17" s="645">
        <f>D4</f>
        <v>184.01</v>
      </c>
      <c r="E17" s="649">
        <f>ROUND(D17/C17,2)</f>
        <v>2.63</v>
      </c>
      <c r="F17" s="645" t="s">
        <v>20</v>
      </c>
      <c r="G17" s="297" t="s">
        <v>414</v>
      </c>
      <c r="H17" s="297"/>
      <c r="I17" s="297"/>
      <c r="J17" s="297"/>
      <c r="K17" s="297"/>
      <c r="L17" s="297"/>
      <c r="M17" s="297"/>
      <c r="N17" s="297"/>
      <c r="O17" s="297"/>
      <c r="P17" s="297"/>
      <c r="Q17" s="297"/>
      <c r="R17" s="297"/>
      <c r="S17" s="297"/>
      <c r="T17" s="297"/>
      <c r="U17" s="297"/>
    </row>
    <row r="18" spans="1:21">
      <c r="A18" s="647"/>
      <c r="B18" s="647"/>
      <c r="C18" s="645"/>
      <c r="D18" s="645"/>
      <c r="E18" s="650"/>
      <c r="F18" s="645"/>
      <c r="G18" s="297"/>
      <c r="H18" s="297"/>
      <c r="I18" s="297"/>
      <c r="J18" s="297"/>
      <c r="K18" s="297"/>
      <c r="L18" s="297"/>
      <c r="M18" s="297"/>
      <c r="N18" s="297"/>
      <c r="O18" s="297"/>
      <c r="P18" s="297"/>
      <c r="Q18" s="297"/>
      <c r="R18" s="297"/>
      <c r="S18" s="297"/>
      <c r="T18" s="297"/>
      <c r="U18" s="297"/>
    </row>
    <row r="19" spans="1:21">
      <c r="A19" s="651"/>
      <c r="B19" s="299" t="s">
        <v>234</v>
      </c>
      <c r="C19" s="299" t="s">
        <v>250</v>
      </c>
      <c r="D19" s="299" t="s">
        <v>122</v>
      </c>
      <c r="E19" s="299" t="s">
        <v>235</v>
      </c>
      <c r="F19" s="645"/>
      <c r="G19" s="297"/>
      <c r="H19" s="297"/>
      <c r="I19" s="297"/>
      <c r="J19" s="297"/>
      <c r="K19" s="297"/>
      <c r="L19" s="297"/>
      <c r="M19" s="297"/>
      <c r="N19" s="297"/>
      <c r="O19" s="297"/>
      <c r="P19" s="297"/>
      <c r="Q19" s="297"/>
      <c r="R19" s="297"/>
      <c r="S19" s="297"/>
      <c r="T19" s="297"/>
      <c r="U19" s="297"/>
    </row>
    <row r="20" spans="1:21" ht="21" customHeight="1">
      <c r="A20" s="1049" t="s">
        <v>466</v>
      </c>
      <c r="B20" s="647" t="s">
        <v>243</v>
      </c>
      <c r="C20" s="645">
        <v>1250</v>
      </c>
      <c r="D20" s="645">
        <v>270.83999999999997</v>
      </c>
      <c r="E20" s="649">
        <f>D20/C20*3.33</f>
        <v>0.7215177599999999</v>
      </c>
      <c r="F20" s="645" t="s">
        <v>20</v>
      </c>
      <c r="G20" s="297" t="s">
        <v>415</v>
      </c>
      <c r="H20" s="543" t="s">
        <v>559</v>
      </c>
      <c r="I20" s="543"/>
      <c r="J20" s="297"/>
      <c r="K20" s="297"/>
      <c r="L20" s="297"/>
      <c r="M20" s="297"/>
      <c r="N20" s="297"/>
      <c r="O20" s="297"/>
      <c r="P20" s="297"/>
      <c r="Q20" s="297"/>
      <c r="R20" s="297"/>
      <c r="S20" s="297"/>
      <c r="T20" s="297"/>
      <c r="U20" s="297"/>
    </row>
    <row r="21" spans="1:21" ht="51" customHeight="1">
      <c r="A21" s="1049"/>
      <c r="B21" s="647" t="s">
        <v>416</v>
      </c>
      <c r="C21" s="645">
        <v>1500</v>
      </c>
      <c r="D21" s="645">
        <v>152.22</v>
      </c>
      <c r="E21" s="649">
        <f>D21/C21*3.33</f>
        <v>0.33792840000000002</v>
      </c>
      <c r="F21" s="645" t="s">
        <v>20</v>
      </c>
      <c r="G21" s="297" t="s">
        <v>417</v>
      </c>
      <c r="H21" s="543" t="s">
        <v>560</v>
      </c>
      <c r="I21" s="543"/>
      <c r="J21" s="297"/>
      <c r="K21" s="297"/>
      <c r="L21" s="297"/>
      <c r="M21" s="297"/>
      <c r="N21" s="297"/>
      <c r="O21" s="297"/>
      <c r="P21" s="297"/>
      <c r="Q21" s="297"/>
      <c r="R21" s="297"/>
      <c r="S21" s="297"/>
      <c r="T21" s="297"/>
      <c r="U21" s="297"/>
    </row>
    <row r="22" spans="1:21">
      <c r="A22" s="1049"/>
      <c r="B22" s="647" t="s">
        <v>117</v>
      </c>
      <c r="C22" s="645"/>
      <c r="D22" s="645"/>
      <c r="E22" s="650">
        <f>ROUND(SUM(E20:E21),2)</f>
        <v>1.06</v>
      </c>
      <c r="F22" s="645"/>
      <c r="G22" s="297"/>
      <c r="H22" s="543"/>
      <c r="I22" s="543"/>
      <c r="J22" s="297"/>
      <c r="K22" s="297"/>
      <c r="L22" s="297"/>
      <c r="M22" s="297"/>
      <c r="N22" s="297"/>
      <c r="O22" s="297"/>
      <c r="P22" s="297"/>
      <c r="Q22" s="297"/>
      <c r="R22" s="297"/>
      <c r="S22" s="297"/>
      <c r="T22" s="297"/>
      <c r="U22" s="297"/>
    </row>
    <row r="23" spans="1:21">
      <c r="A23" s="652"/>
      <c r="B23" s="647"/>
      <c r="C23" s="645"/>
      <c r="D23" s="645"/>
      <c r="E23" s="650"/>
      <c r="F23" s="645"/>
      <c r="G23" s="297"/>
      <c r="H23" s="543"/>
      <c r="I23" s="543"/>
      <c r="J23" s="297"/>
      <c r="K23" s="297"/>
      <c r="L23" s="297"/>
      <c r="M23" s="297"/>
      <c r="N23" s="297"/>
      <c r="O23" s="297"/>
      <c r="P23" s="297"/>
      <c r="Q23" s="297"/>
      <c r="R23" s="297"/>
      <c r="S23" s="297"/>
      <c r="T23" s="297"/>
      <c r="U23" s="297"/>
    </row>
    <row r="24" spans="1:21">
      <c r="A24" s="652"/>
      <c r="B24" s="299" t="s">
        <v>234</v>
      </c>
      <c r="C24" s="299" t="s">
        <v>250</v>
      </c>
      <c r="D24" s="299" t="s">
        <v>122</v>
      </c>
      <c r="E24" s="299" t="s">
        <v>313</v>
      </c>
      <c r="F24" s="645"/>
      <c r="G24" s="297"/>
      <c r="H24" s="543"/>
      <c r="I24" s="543"/>
      <c r="J24" s="297"/>
      <c r="K24" s="297"/>
      <c r="L24" s="297"/>
      <c r="M24" s="297"/>
      <c r="N24" s="297"/>
      <c r="O24" s="297"/>
      <c r="P24" s="297"/>
      <c r="Q24" s="297"/>
      <c r="R24" s="297"/>
      <c r="S24" s="297"/>
      <c r="T24" s="297"/>
      <c r="U24" s="297"/>
    </row>
    <row r="25" spans="1:21" ht="30.75" customHeight="1">
      <c r="A25" s="1049" t="s">
        <v>469</v>
      </c>
      <c r="B25" s="647" t="s">
        <v>243</v>
      </c>
      <c r="C25" s="645">
        <v>1000</v>
      </c>
      <c r="D25" s="645">
        <v>270.83999999999997</v>
      </c>
      <c r="E25" s="649">
        <f>D25/C25</f>
        <v>0.27083999999999997</v>
      </c>
      <c r="F25" s="645" t="s">
        <v>20</v>
      </c>
      <c r="G25" s="297" t="s">
        <v>415</v>
      </c>
      <c r="H25" s="543" t="s">
        <v>470</v>
      </c>
      <c r="I25" s="543"/>
      <c r="J25" s="297"/>
      <c r="K25" s="297"/>
      <c r="L25" s="297"/>
      <c r="M25" s="297"/>
      <c r="N25" s="297"/>
      <c r="O25" s="297"/>
      <c r="P25" s="297"/>
      <c r="Q25" s="297"/>
      <c r="R25" s="297"/>
      <c r="S25" s="297"/>
      <c r="T25" s="297"/>
      <c r="U25" s="297"/>
    </row>
    <row r="26" spans="1:21" ht="52.5" customHeight="1">
      <c r="A26" s="1049"/>
      <c r="B26" s="647" t="s">
        <v>416</v>
      </c>
      <c r="C26" s="645">
        <v>1200</v>
      </c>
      <c r="D26" s="645">
        <v>152.22</v>
      </c>
      <c r="E26" s="649">
        <f>D26/C26</f>
        <v>0.12684999999999999</v>
      </c>
      <c r="F26" s="645" t="s">
        <v>20</v>
      </c>
      <c r="G26" s="297" t="s">
        <v>417</v>
      </c>
      <c r="H26" s="543" t="s">
        <v>471</v>
      </c>
      <c r="I26" s="543"/>
      <c r="J26" s="297"/>
      <c r="K26" s="297"/>
      <c r="L26" s="297"/>
      <c r="M26" s="297"/>
      <c r="N26" s="297"/>
      <c r="O26" s="297"/>
      <c r="P26" s="297"/>
      <c r="Q26" s="297"/>
      <c r="R26" s="297"/>
      <c r="S26" s="297"/>
      <c r="T26" s="297"/>
      <c r="U26" s="297"/>
    </row>
    <row r="27" spans="1:21" ht="52.5" customHeight="1">
      <c r="A27" s="1049"/>
      <c r="B27" s="647" t="s">
        <v>467</v>
      </c>
      <c r="C27" s="645">
        <v>2500</v>
      </c>
      <c r="D27" s="645">
        <v>106.85</v>
      </c>
      <c r="E27" s="649">
        <f>D27/C27</f>
        <v>4.274E-2</v>
      </c>
      <c r="F27" s="645" t="s">
        <v>20</v>
      </c>
      <c r="G27" s="297" t="s">
        <v>423</v>
      </c>
      <c r="H27" s="297"/>
      <c r="I27" s="297"/>
      <c r="J27" s="297"/>
      <c r="K27" s="297"/>
      <c r="L27" s="297"/>
      <c r="M27" s="297"/>
      <c r="N27" s="297"/>
      <c r="O27" s="297"/>
      <c r="P27" s="297"/>
      <c r="Q27" s="297"/>
      <c r="R27" s="297"/>
      <c r="S27" s="297"/>
      <c r="T27" s="297"/>
      <c r="U27" s="297"/>
    </row>
    <row r="28" spans="1:21">
      <c r="A28" s="1049"/>
      <c r="B28" s="647" t="s">
        <v>117</v>
      </c>
      <c r="C28" s="645"/>
      <c r="D28" s="645"/>
      <c r="E28" s="650">
        <f>ROUND(SUM(E25:E26),2)</f>
        <v>0.4</v>
      </c>
      <c r="F28" s="645"/>
      <c r="G28" s="297"/>
      <c r="H28" s="297"/>
      <c r="I28" s="297"/>
      <c r="J28" s="297"/>
      <c r="K28" s="297"/>
      <c r="L28" s="297"/>
      <c r="M28" s="297"/>
      <c r="N28" s="297"/>
      <c r="O28" s="297"/>
      <c r="P28" s="297"/>
      <c r="Q28" s="297"/>
      <c r="R28" s="297"/>
      <c r="S28" s="297"/>
      <c r="T28" s="297"/>
      <c r="U28" s="297"/>
    </row>
    <row r="29" spans="1:21">
      <c r="A29" s="647"/>
      <c r="B29" s="647"/>
      <c r="C29" s="645"/>
      <c r="D29" s="645"/>
      <c r="E29" s="649"/>
      <c r="F29" s="645"/>
      <c r="G29" s="297"/>
      <c r="H29" s="297"/>
      <c r="I29" s="297"/>
      <c r="J29" s="297"/>
      <c r="K29" s="297"/>
      <c r="L29" s="297"/>
      <c r="M29" s="297"/>
      <c r="N29" s="297"/>
      <c r="O29" s="297"/>
      <c r="P29" s="297"/>
      <c r="Q29" s="297"/>
      <c r="R29" s="297"/>
      <c r="S29" s="297"/>
      <c r="T29" s="297"/>
      <c r="U29" s="297"/>
    </row>
    <row r="30" spans="1:21">
      <c r="A30" s="651"/>
      <c r="B30" s="299" t="s">
        <v>234</v>
      </c>
      <c r="C30" s="299" t="s">
        <v>250</v>
      </c>
      <c r="D30" s="299" t="s">
        <v>122</v>
      </c>
      <c r="E30" s="299" t="s">
        <v>235</v>
      </c>
      <c r="F30" s="645"/>
      <c r="G30" s="297"/>
      <c r="H30" s="297"/>
      <c r="I30" s="297"/>
      <c r="J30" s="297"/>
      <c r="K30" s="297"/>
      <c r="L30" s="297"/>
      <c r="M30" s="297"/>
      <c r="N30" s="297"/>
      <c r="O30" s="297"/>
      <c r="P30" s="297"/>
      <c r="Q30" s="297"/>
      <c r="R30" s="297"/>
      <c r="S30" s="297"/>
      <c r="T30" s="297"/>
      <c r="U30" s="297"/>
    </row>
    <row r="31" spans="1:21" ht="49.5" customHeight="1">
      <c r="A31" s="651" t="s">
        <v>240</v>
      </c>
      <c r="B31" s="647" t="s">
        <v>241</v>
      </c>
      <c r="C31" s="645">
        <v>1330</v>
      </c>
      <c r="D31" s="645">
        <v>214.3</v>
      </c>
      <c r="E31" s="649">
        <f>ROUND(D31/C31,2)</f>
        <v>0.16</v>
      </c>
      <c r="F31" s="645" t="s">
        <v>20</v>
      </c>
      <c r="G31" s="297" t="s">
        <v>418</v>
      </c>
      <c r="H31" s="297"/>
      <c r="I31" s="297"/>
      <c r="J31" s="297"/>
      <c r="K31" s="297"/>
      <c r="L31" s="297"/>
      <c r="M31" s="297"/>
      <c r="N31" s="297"/>
      <c r="O31" s="297"/>
      <c r="P31" s="297"/>
      <c r="Q31" s="297"/>
      <c r="R31" s="297"/>
      <c r="S31" s="297"/>
      <c r="T31" s="297"/>
      <c r="U31" s="297"/>
    </row>
    <row r="32" spans="1:21">
      <c r="A32" s="647"/>
      <c r="B32" s="647"/>
      <c r="C32" s="645"/>
      <c r="D32" s="645"/>
      <c r="E32" s="645"/>
      <c r="F32" s="645"/>
      <c r="G32" s="297"/>
      <c r="H32" s="297"/>
      <c r="I32" s="297"/>
      <c r="J32" s="297"/>
      <c r="K32" s="297"/>
      <c r="L32" s="297"/>
      <c r="M32" s="297"/>
      <c r="N32" s="297"/>
      <c r="O32" s="297"/>
      <c r="P32" s="297"/>
      <c r="Q32" s="297"/>
      <c r="R32" s="297"/>
      <c r="S32" s="297"/>
      <c r="T32" s="297"/>
      <c r="U32" s="297"/>
    </row>
    <row r="33" spans="1:21">
      <c r="A33" s="647"/>
      <c r="B33" s="651" t="s">
        <v>234</v>
      </c>
      <c r="C33" s="299" t="s">
        <v>252</v>
      </c>
      <c r="D33" s="299" t="s">
        <v>122</v>
      </c>
      <c r="E33" s="299" t="s">
        <v>246</v>
      </c>
      <c r="F33" s="299" t="s">
        <v>301</v>
      </c>
      <c r="G33" s="35" t="s">
        <v>410</v>
      </c>
      <c r="H33" s="297"/>
      <c r="I33" s="297"/>
      <c r="J33" s="297"/>
      <c r="K33" s="297"/>
      <c r="L33" s="297"/>
      <c r="M33" s="297"/>
      <c r="N33" s="297"/>
      <c r="O33" s="297"/>
      <c r="P33" s="297"/>
      <c r="Q33" s="297"/>
      <c r="R33" s="297"/>
      <c r="S33" s="297"/>
      <c r="T33" s="297"/>
      <c r="U33" s="297"/>
    </row>
    <row r="34" spans="1:21" ht="49.5" customHeight="1">
      <c r="A34" s="651" t="s">
        <v>245</v>
      </c>
      <c r="B34" s="647" t="s">
        <v>236</v>
      </c>
      <c r="C34" s="645">
        <v>50</v>
      </c>
      <c r="D34" s="645">
        <v>244.35</v>
      </c>
      <c r="E34" s="649">
        <f>ROUND(D34/C34,2)</f>
        <v>4.8899999999999997</v>
      </c>
      <c r="F34" s="645" t="s">
        <v>20</v>
      </c>
      <c r="G34" s="297" t="s">
        <v>411</v>
      </c>
      <c r="H34" s="297"/>
      <c r="I34" s="297"/>
      <c r="J34" s="297"/>
      <c r="K34" s="297"/>
      <c r="L34" s="297"/>
      <c r="M34" s="297"/>
      <c r="N34" s="297"/>
      <c r="O34" s="297"/>
      <c r="P34" s="297"/>
      <c r="Q34" s="297"/>
      <c r="R34" s="297"/>
      <c r="S34" s="297"/>
      <c r="T34" s="297"/>
      <c r="U34" s="297"/>
    </row>
    <row r="35" spans="1:21">
      <c r="A35" s="647"/>
      <c r="B35" s="647"/>
      <c r="C35" s="645"/>
      <c r="D35" s="645"/>
      <c r="E35" s="645"/>
      <c r="F35" s="645"/>
      <c r="G35" s="297"/>
      <c r="H35" s="297"/>
      <c r="I35" s="297"/>
      <c r="J35" s="297"/>
      <c r="K35" s="297"/>
      <c r="L35" s="297"/>
      <c r="M35" s="297"/>
      <c r="N35" s="297"/>
      <c r="O35" s="297"/>
      <c r="P35" s="297"/>
      <c r="Q35" s="297"/>
      <c r="R35" s="297"/>
      <c r="S35" s="297"/>
      <c r="T35" s="297"/>
      <c r="U35" s="297"/>
    </row>
    <row r="36" spans="1:21">
      <c r="A36" s="647"/>
      <c r="B36" s="651" t="s">
        <v>234</v>
      </c>
      <c r="C36" s="299" t="s">
        <v>253</v>
      </c>
      <c r="D36" s="299" t="s">
        <v>122</v>
      </c>
      <c r="E36" s="299" t="s">
        <v>249</v>
      </c>
      <c r="F36" s="299" t="s">
        <v>301</v>
      </c>
      <c r="G36" s="35" t="s">
        <v>410</v>
      </c>
      <c r="H36" s="297"/>
      <c r="I36" s="297"/>
      <c r="J36" s="297"/>
      <c r="K36" s="297"/>
      <c r="L36" s="297"/>
      <c r="M36" s="297"/>
      <c r="N36" s="297"/>
      <c r="O36" s="297"/>
      <c r="P36" s="297"/>
      <c r="Q36" s="297"/>
      <c r="R36" s="297"/>
      <c r="S36" s="297"/>
      <c r="T36" s="297"/>
      <c r="U36" s="297"/>
    </row>
    <row r="37" spans="1:21" ht="54" customHeight="1">
      <c r="A37" s="651" t="s">
        <v>248</v>
      </c>
      <c r="B37" s="647" t="s">
        <v>413</v>
      </c>
      <c r="C37" s="645">
        <v>2</v>
      </c>
      <c r="D37" s="645">
        <f>D4</f>
        <v>184.01</v>
      </c>
      <c r="E37" s="645">
        <f>ROUND(D37/C37,2)</f>
        <v>92.01</v>
      </c>
      <c r="F37" s="645" t="s">
        <v>21</v>
      </c>
      <c r="G37" s="297" t="s">
        <v>414</v>
      </c>
      <c r="H37" s="297"/>
      <c r="I37" s="297"/>
      <c r="J37" s="297"/>
      <c r="K37" s="297"/>
      <c r="L37" s="297"/>
      <c r="M37" s="297"/>
      <c r="N37" s="297"/>
      <c r="O37" s="297"/>
      <c r="P37" s="297"/>
      <c r="Q37" s="297"/>
      <c r="R37" s="297"/>
      <c r="S37" s="297"/>
      <c r="T37" s="297"/>
      <c r="U37" s="297"/>
    </row>
    <row r="38" spans="1:21">
      <c r="A38" s="647"/>
      <c r="B38" s="647"/>
      <c r="C38" s="645"/>
      <c r="D38" s="645"/>
      <c r="E38" s="645"/>
      <c r="F38" s="645"/>
      <c r="G38" s="297"/>
      <c r="H38" s="297"/>
      <c r="I38" s="297"/>
      <c r="J38" s="297"/>
      <c r="K38" s="297"/>
      <c r="L38" s="297"/>
      <c r="M38" s="297"/>
      <c r="N38" s="297"/>
      <c r="O38" s="297"/>
      <c r="P38" s="297"/>
      <c r="Q38" s="297"/>
      <c r="R38" s="297"/>
      <c r="S38" s="297"/>
      <c r="T38" s="297"/>
      <c r="U38" s="297"/>
    </row>
    <row r="39" spans="1:21" ht="29.25" customHeight="1">
      <c r="A39" s="647"/>
      <c r="B39" s="651" t="s">
        <v>384</v>
      </c>
      <c r="C39" s="299" t="s">
        <v>253</v>
      </c>
      <c r="D39" s="299" t="s">
        <v>386</v>
      </c>
      <c r="E39" s="299" t="s">
        <v>249</v>
      </c>
      <c r="F39" s="645"/>
      <c r="G39" s="297"/>
      <c r="H39" s="297"/>
      <c r="I39" s="297"/>
      <c r="J39" s="297"/>
      <c r="K39" s="297"/>
      <c r="L39" s="297"/>
      <c r="M39" s="297"/>
      <c r="N39" s="297"/>
      <c r="O39" s="297"/>
      <c r="P39" s="297"/>
      <c r="Q39" s="297"/>
      <c r="R39" s="297"/>
      <c r="S39" s="297"/>
      <c r="T39" s="297"/>
      <c r="U39" s="297"/>
    </row>
    <row r="40" spans="1:21" ht="25.5" customHeight="1">
      <c r="A40" s="1043" t="s">
        <v>385</v>
      </c>
      <c r="B40" s="647" t="s">
        <v>413</v>
      </c>
      <c r="C40" s="645">
        <v>2</v>
      </c>
      <c r="D40" s="645">
        <f>D4</f>
        <v>184.01</v>
      </c>
      <c r="E40" s="645">
        <f>ROUND(D40/C40,2)</f>
        <v>92.01</v>
      </c>
      <c r="F40" s="645" t="s">
        <v>558</v>
      </c>
      <c r="G40" s="297" t="s">
        <v>414</v>
      </c>
      <c r="H40" s="297"/>
      <c r="I40" s="297"/>
      <c r="J40" s="297"/>
      <c r="K40" s="297"/>
      <c r="L40" s="297"/>
      <c r="M40" s="297"/>
      <c r="N40" s="297"/>
      <c r="O40" s="297"/>
      <c r="P40" s="297"/>
      <c r="Q40" s="297"/>
      <c r="R40" s="297"/>
      <c r="S40" s="297"/>
      <c r="T40" s="297"/>
      <c r="U40" s="297"/>
    </row>
    <row r="41" spans="1:21" ht="61.5" customHeight="1">
      <c r="A41" s="1043"/>
      <c r="B41" s="653" t="s">
        <v>382</v>
      </c>
      <c r="C41" s="654" t="s">
        <v>120</v>
      </c>
      <c r="D41" s="654">
        <v>176.32</v>
      </c>
      <c r="E41" s="655">
        <v>367.45</v>
      </c>
      <c r="F41" s="645" t="s">
        <v>558</v>
      </c>
      <c r="G41" s="522" t="s">
        <v>383</v>
      </c>
      <c r="H41" s="297"/>
      <c r="I41" s="297"/>
      <c r="J41" s="297"/>
      <c r="K41" s="297"/>
      <c r="L41" s="297"/>
      <c r="M41" s="297"/>
      <c r="N41" s="297"/>
      <c r="O41" s="297"/>
      <c r="P41" s="297"/>
      <c r="Q41" s="297"/>
      <c r="R41" s="297"/>
      <c r="S41" s="297"/>
      <c r="T41" s="297"/>
      <c r="U41" s="297"/>
    </row>
    <row r="42" spans="1:21">
      <c r="A42" s="1048" t="s">
        <v>387</v>
      </c>
      <c r="B42" s="1048"/>
      <c r="C42" s="1048"/>
      <c r="D42" s="1048"/>
      <c r="E42" s="645">
        <f>ROUND(SUM(E40:E41),2)</f>
        <v>459.46</v>
      </c>
      <c r="F42" s="645"/>
      <c r="G42" s="297"/>
      <c r="H42" s="297"/>
      <c r="I42" s="297"/>
      <c r="J42" s="297"/>
      <c r="K42" s="297"/>
      <c r="L42" s="297"/>
      <c r="M42" s="297"/>
      <c r="N42" s="297"/>
      <c r="O42" s="297"/>
      <c r="P42" s="297"/>
      <c r="Q42" s="297"/>
      <c r="R42" s="297"/>
      <c r="S42" s="297"/>
      <c r="T42" s="297"/>
      <c r="U42" s="297"/>
    </row>
    <row r="43" spans="1:21" ht="26.25" customHeight="1">
      <c r="A43" s="645"/>
      <c r="B43" s="651" t="s">
        <v>234</v>
      </c>
      <c r="C43" s="299" t="s">
        <v>253</v>
      </c>
      <c r="D43" s="299" t="s">
        <v>122</v>
      </c>
      <c r="E43" s="299" t="s">
        <v>249</v>
      </c>
      <c r="F43" s="299" t="s">
        <v>301</v>
      </c>
      <c r="G43" s="35" t="s">
        <v>410</v>
      </c>
      <c r="H43" s="297"/>
      <c r="I43" s="297"/>
      <c r="J43" s="297"/>
      <c r="K43" s="297"/>
      <c r="L43" s="297"/>
      <c r="M43" s="297"/>
      <c r="N43" s="297"/>
      <c r="O43" s="297"/>
      <c r="P43" s="297"/>
      <c r="Q43" s="297"/>
      <c r="R43" s="297"/>
      <c r="S43" s="297"/>
      <c r="T43" s="297"/>
      <c r="U43" s="297"/>
    </row>
    <row r="44" spans="1:21" ht="52.5" customHeight="1">
      <c r="A44" s="651" t="s">
        <v>561</v>
      </c>
      <c r="B44" s="647" t="s">
        <v>413</v>
      </c>
      <c r="C44" s="645">
        <v>0.33</v>
      </c>
      <c r="D44" s="645">
        <f>D4</f>
        <v>184.01</v>
      </c>
      <c r="E44" s="649">
        <f>ROUND(D44/C44,2)</f>
        <v>557.61</v>
      </c>
      <c r="F44" s="645" t="s">
        <v>558</v>
      </c>
      <c r="G44" s="297" t="s">
        <v>414</v>
      </c>
      <c r="H44" s="297"/>
      <c r="I44" s="297"/>
      <c r="J44" s="297"/>
      <c r="K44" s="297"/>
      <c r="L44" s="297"/>
      <c r="M44" s="297"/>
      <c r="N44" s="297"/>
      <c r="O44" s="297"/>
      <c r="P44" s="297"/>
      <c r="Q44" s="297"/>
      <c r="R44" s="297"/>
      <c r="S44" s="297"/>
      <c r="T44" s="297"/>
      <c r="U44" s="297"/>
    </row>
    <row r="45" spans="1:21" ht="51" customHeight="1">
      <c r="A45" s="651" t="s">
        <v>562</v>
      </c>
      <c r="B45" s="647" t="s">
        <v>413</v>
      </c>
      <c r="C45" s="645">
        <v>0.25</v>
      </c>
      <c r="D45" s="645">
        <f>D4</f>
        <v>184.01</v>
      </c>
      <c r="E45" s="649">
        <f>ROUND(D45/C45,2)</f>
        <v>736.04</v>
      </c>
      <c r="F45" s="645" t="s">
        <v>558</v>
      </c>
      <c r="G45" s="297" t="s">
        <v>414</v>
      </c>
      <c r="H45" s="297"/>
      <c r="I45" s="297"/>
      <c r="J45" s="297"/>
      <c r="K45" s="297"/>
      <c r="L45" s="297"/>
      <c r="M45" s="297"/>
      <c r="N45" s="297"/>
      <c r="O45" s="297"/>
      <c r="P45" s="297"/>
      <c r="Q45" s="297"/>
      <c r="R45" s="297"/>
      <c r="S45" s="297"/>
      <c r="T45" s="297"/>
      <c r="U45" s="297"/>
    </row>
    <row r="46" spans="1:21" ht="51.75" customHeight="1">
      <c r="A46" s="651" t="s">
        <v>563</v>
      </c>
      <c r="B46" s="647" t="s">
        <v>413</v>
      </c>
      <c r="C46" s="645">
        <v>0.15</v>
      </c>
      <c r="D46" s="645">
        <f>D4</f>
        <v>184.01</v>
      </c>
      <c r="E46" s="649">
        <f>ROUND(D46/C46,2)</f>
        <v>1226.73</v>
      </c>
      <c r="F46" s="645" t="s">
        <v>558</v>
      </c>
      <c r="G46" s="297" t="s">
        <v>414</v>
      </c>
      <c r="H46" s="297"/>
      <c r="I46" s="297"/>
      <c r="J46" s="297"/>
      <c r="K46" s="297"/>
      <c r="L46" s="297"/>
      <c r="M46" s="297"/>
      <c r="N46" s="297"/>
      <c r="O46" s="297"/>
      <c r="P46" s="297"/>
      <c r="Q46" s="297"/>
      <c r="R46" s="297"/>
      <c r="S46" s="297"/>
      <c r="T46" s="297"/>
      <c r="U46" s="297"/>
    </row>
    <row r="47" spans="1:21">
      <c r="A47" s="647"/>
      <c r="B47" s="647"/>
      <c r="C47" s="645"/>
      <c r="D47" s="645"/>
      <c r="E47" s="649"/>
      <c r="F47" s="645"/>
      <c r="G47" s="297"/>
      <c r="H47" s="297"/>
      <c r="I47" s="297"/>
      <c r="J47" s="297"/>
      <c r="K47" s="297"/>
      <c r="L47" s="297"/>
      <c r="M47" s="297"/>
      <c r="N47" s="297"/>
      <c r="O47" s="297"/>
      <c r="P47" s="297"/>
      <c r="Q47" s="297"/>
      <c r="R47" s="297"/>
      <c r="S47" s="297"/>
      <c r="T47" s="297"/>
      <c r="U47" s="297"/>
    </row>
    <row r="48" spans="1:21" ht="30" customHeight="1">
      <c r="A48" s="1043" t="s">
        <v>312</v>
      </c>
      <c r="B48" s="651" t="s">
        <v>350</v>
      </c>
      <c r="C48" s="299" t="s">
        <v>118</v>
      </c>
      <c r="D48" s="299" t="s">
        <v>147</v>
      </c>
      <c r="E48" s="650" t="s">
        <v>298</v>
      </c>
      <c r="F48" s="299" t="s">
        <v>115</v>
      </c>
      <c r="G48" s="4" t="s">
        <v>301</v>
      </c>
      <c r="H48" s="35" t="s">
        <v>264</v>
      </c>
      <c r="I48" s="297"/>
      <c r="J48" s="297"/>
      <c r="K48" s="297"/>
      <c r="L48" s="297"/>
      <c r="M48" s="297"/>
      <c r="N48" s="297"/>
      <c r="O48" s="297"/>
      <c r="P48" s="297"/>
      <c r="Q48" s="297"/>
      <c r="R48" s="297"/>
      <c r="S48" s="297"/>
      <c r="T48" s="297"/>
      <c r="U48" s="297"/>
    </row>
    <row r="49" spans="1:21" ht="51.75" customHeight="1">
      <c r="A49" s="1043"/>
      <c r="B49" s="647" t="s">
        <v>300</v>
      </c>
      <c r="C49" s="645" t="s">
        <v>119</v>
      </c>
      <c r="D49" s="645">
        <v>400</v>
      </c>
      <c r="E49" s="645">
        <v>2.35</v>
      </c>
      <c r="F49" s="649">
        <f>D49*E49</f>
        <v>940</v>
      </c>
      <c r="G49" s="297" t="s">
        <v>305</v>
      </c>
      <c r="H49" s="541">
        <v>6193</v>
      </c>
      <c r="I49" s="297"/>
      <c r="J49" s="297"/>
      <c r="K49" s="297"/>
      <c r="L49" s="297"/>
      <c r="M49" s="297"/>
      <c r="N49" s="297"/>
      <c r="O49" s="297"/>
      <c r="P49" s="297"/>
      <c r="Q49" s="297"/>
      <c r="R49" s="297"/>
      <c r="S49" s="297"/>
      <c r="T49" s="297"/>
      <c r="U49" s="297"/>
    </row>
    <row r="50" spans="1:21" ht="34.5" customHeight="1">
      <c r="A50" s="1043"/>
      <c r="B50" s="647" t="s">
        <v>311</v>
      </c>
      <c r="C50" s="645" t="s">
        <v>121</v>
      </c>
      <c r="D50" s="645">
        <v>160</v>
      </c>
      <c r="E50" s="649">
        <v>5.99</v>
      </c>
      <c r="F50" s="649">
        <f>D50*E50</f>
        <v>958.40000000000009</v>
      </c>
      <c r="G50" s="297" t="s">
        <v>305</v>
      </c>
      <c r="H50" s="541"/>
      <c r="I50" s="297"/>
      <c r="J50" s="297"/>
      <c r="K50" s="297"/>
      <c r="L50" s="297"/>
      <c r="M50" s="297"/>
      <c r="N50" s="297"/>
      <c r="O50" s="297"/>
      <c r="P50" s="297"/>
      <c r="Q50" s="297"/>
      <c r="R50" s="297"/>
      <c r="S50" s="297"/>
      <c r="T50" s="297"/>
      <c r="U50" s="297"/>
    </row>
    <row r="51" spans="1:21" ht="33.75" customHeight="1">
      <c r="A51" s="1043"/>
      <c r="B51" s="647" t="s">
        <v>333</v>
      </c>
      <c r="C51" s="645" t="s">
        <v>120</v>
      </c>
      <c r="D51" s="645">
        <v>16</v>
      </c>
      <c r="E51" s="649">
        <v>259.88</v>
      </c>
      <c r="F51" s="649">
        <f>D51*E51</f>
        <v>4158.08</v>
      </c>
      <c r="G51" s="297" t="s">
        <v>302</v>
      </c>
      <c r="H51" s="647">
        <v>110113</v>
      </c>
      <c r="I51" s="297"/>
      <c r="J51" s="297"/>
      <c r="K51" s="297"/>
      <c r="L51" s="297"/>
      <c r="M51" s="297"/>
      <c r="N51" s="297"/>
      <c r="O51" s="297"/>
      <c r="P51" s="297"/>
      <c r="Q51" s="297"/>
      <c r="R51" s="297"/>
      <c r="S51" s="297"/>
      <c r="T51" s="297"/>
      <c r="U51" s="297"/>
    </row>
    <row r="52" spans="1:21">
      <c r="A52" s="1043"/>
      <c r="B52" s="647" t="s">
        <v>299</v>
      </c>
      <c r="C52" s="645" t="s">
        <v>121</v>
      </c>
      <c r="D52" s="645">
        <v>160</v>
      </c>
      <c r="E52" s="649">
        <v>50.36</v>
      </c>
      <c r="F52" s="649">
        <f>D52*E52</f>
        <v>8057.6</v>
      </c>
      <c r="G52" s="297" t="s">
        <v>302</v>
      </c>
      <c r="H52" s="656">
        <v>111602</v>
      </c>
      <c r="I52" s="297"/>
      <c r="J52" s="297"/>
      <c r="K52" s="297"/>
      <c r="L52" s="297"/>
      <c r="M52" s="297"/>
      <c r="N52" s="297"/>
      <c r="O52" s="297"/>
      <c r="P52" s="297"/>
      <c r="Q52" s="297"/>
      <c r="R52" s="297"/>
      <c r="S52" s="297"/>
      <c r="T52" s="297"/>
      <c r="U52" s="297"/>
    </row>
    <row r="53" spans="1:21">
      <c r="A53" s="647"/>
      <c r="B53" s="647" t="s">
        <v>457</v>
      </c>
      <c r="C53" s="645"/>
      <c r="D53" s="645"/>
      <c r="E53" s="650"/>
      <c r="F53" s="649">
        <f>SUM(F49:F52)</f>
        <v>14114.08</v>
      </c>
      <c r="G53" s="297"/>
      <c r="H53" s="522"/>
      <c r="I53" s="297"/>
      <c r="J53" s="297"/>
      <c r="K53" s="297"/>
      <c r="L53" s="297"/>
      <c r="M53" s="297"/>
      <c r="N53" s="297"/>
      <c r="O53" s="297"/>
      <c r="P53" s="297"/>
      <c r="Q53" s="297"/>
      <c r="R53" s="297"/>
      <c r="S53" s="297"/>
      <c r="T53" s="297"/>
      <c r="U53" s="297"/>
    </row>
    <row r="54" spans="1:21">
      <c r="A54" s="645"/>
      <c r="B54" s="651" t="s">
        <v>235</v>
      </c>
      <c r="C54" s="645"/>
      <c r="D54" s="645"/>
      <c r="E54" s="649"/>
      <c r="F54" s="650">
        <f>ROUND(F53/160*10,2)</f>
        <v>882.13</v>
      </c>
      <c r="G54" s="297"/>
      <c r="H54" s="522"/>
      <c r="I54" s="297"/>
      <c r="J54" s="297"/>
      <c r="K54" s="297"/>
      <c r="L54" s="297"/>
      <c r="M54" s="297"/>
      <c r="N54" s="297"/>
      <c r="O54" s="297"/>
      <c r="P54" s="297"/>
      <c r="Q54" s="297"/>
      <c r="R54" s="297"/>
      <c r="S54" s="297"/>
      <c r="T54" s="297"/>
      <c r="U54" s="297"/>
    </row>
    <row r="55" spans="1:21">
      <c r="A55" s="645"/>
      <c r="B55" s="647"/>
      <c r="C55" s="645"/>
      <c r="D55" s="645"/>
      <c r="E55" s="649"/>
      <c r="F55" s="649"/>
      <c r="G55" s="297"/>
      <c r="H55" s="522"/>
      <c r="I55" s="297"/>
      <c r="J55" s="297"/>
      <c r="K55" s="297"/>
      <c r="L55" s="297"/>
      <c r="M55" s="297"/>
      <c r="N55" s="297"/>
      <c r="O55" s="297"/>
      <c r="P55" s="297"/>
      <c r="Q55" s="297"/>
      <c r="R55" s="297"/>
      <c r="S55" s="297"/>
      <c r="T55" s="297"/>
      <c r="U55" s="297"/>
    </row>
    <row r="56" spans="1:21" ht="27" customHeight="1">
      <c r="A56" s="1043" t="s">
        <v>341</v>
      </c>
      <c r="B56" s="651" t="s">
        <v>350</v>
      </c>
      <c r="C56" s="299" t="s">
        <v>118</v>
      </c>
      <c r="D56" s="299" t="s">
        <v>147</v>
      </c>
      <c r="E56" s="650" t="s">
        <v>298</v>
      </c>
      <c r="F56" s="650" t="s">
        <v>115</v>
      </c>
      <c r="G56" s="4" t="s">
        <v>301</v>
      </c>
      <c r="H56" s="657" t="s">
        <v>264</v>
      </c>
      <c r="I56" s="297"/>
      <c r="J56" s="297"/>
      <c r="K56" s="297"/>
      <c r="L56" s="297"/>
      <c r="M56" s="297"/>
      <c r="N56" s="297"/>
      <c r="O56" s="297"/>
      <c r="P56" s="297"/>
      <c r="Q56" s="297"/>
      <c r="R56" s="297"/>
      <c r="S56" s="297"/>
      <c r="T56" s="297"/>
      <c r="U56" s="297"/>
    </row>
    <row r="57" spans="1:21" ht="40.5" customHeight="1">
      <c r="A57" s="1043"/>
      <c r="B57" s="647" t="s">
        <v>340</v>
      </c>
      <c r="C57" s="645" t="s">
        <v>120</v>
      </c>
      <c r="D57" s="645">
        <v>5</v>
      </c>
      <c r="E57" s="649">
        <v>250.43</v>
      </c>
      <c r="F57" s="649">
        <f>D57*E57</f>
        <v>1252.1500000000001</v>
      </c>
      <c r="G57" s="297" t="s">
        <v>339</v>
      </c>
      <c r="H57" s="656">
        <v>110110</v>
      </c>
      <c r="I57" s="297"/>
      <c r="J57" s="297"/>
      <c r="K57" s="297"/>
      <c r="L57" s="297"/>
      <c r="M57" s="297"/>
      <c r="N57" s="297"/>
      <c r="O57" s="297"/>
      <c r="P57" s="297"/>
      <c r="Q57" s="297"/>
      <c r="R57" s="297"/>
      <c r="S57" s="297"/>
      <c r="T57" s="297"/>
      <c r="U57" s="297"/>
    </row>
    <row r="58" spans="1:21">
      <c r="A58" s="1043"/>
      <c r="B58" s="647" t="s">
        <v>299</v>
      </c>
      <c r="C58" s="645" t="s">
        <v>121</v>
      </c>
      <c r="D58" s="645">
        <v>100</v>
      </c>
      <c r="E58" s="649">
        <v>50.36</v>
      </c>
      <c r="F58" s="649">
        <f>D58*E58</f>
        <v>5036</v>
      </c>
      <c r="G58" s="297" t="s">
        <v>339</v>
      </c>
      <c r="H58" s="656">
        <v>111602</v>
      </c>
      <c r="I58" s="297"/>
      <c r="J58" s="297"/>
      <c r="K58" s="297"/>
      <c r="L58" s="297"/>
      <c r="M58" s="297"/>
      <c r="N58" s="297"/>
      <c r="O58" s="297"/>
      <c r="P58" s="297"/>
      <c r="Q58" s="297"/>
      <c r="R58" s="297"/>
      <c r="S58" s="297"/>
      <c r="T58" s="297"/>
      <c r="U58" s="297"/>
    </row>
    <row r="59" spans="1:21">
      <c r="A59" s="645"/>
      <c r="B59" s="647"/>
      <c r="C59" s="645"/>
      <c r="D59" s="645"/>
      <c r="E59" s="649"/>
      <c r="F59" s="650">
        <f>ROUND(SUM(F57:F58),2)</f>
        <v>6288.15</v>
      </c>
      <c r="G59" s="297"/>
      <c r="H59" s="541"/>
      <c r="I59" s="297"/>
      <c r="J59" s="297"/>
      <c r="K59" s="297"/>
      <c r="L59" s="297"/>
      <c r="M59" s="297"/>
      <c r="N59" s="297"/>
      <c r="O59" s="297"/>
      <c r="P59" s="297"/>
      <c r="Q59" s="297"/>
      <c r="R59" s="297"/>
      <c r="S59" s="297"/>
      <c r="T59" s="297"/>
      <c r="U59" s="297"/>
    </row>
    <row r="60" spans="1:21">
      <c r="A60" s="645"/>
      <c r="B60" s="647" t="s">
        <v>313</v>
      </c>
      <c r="C60" s="645"/>
      <c r="D60" s="645"/>
      <c r="E60" s="649"/>
      <c r="F60" s="650">
        <f>ROUND(F59/100,2)</f>
        <v>62.88</v>
      </c>
      <c r="G60" s="297"/>
      <c r="H60" s="541"/>
      <c r="I60" s="297"/>
      <c r="J60" s="297"/>
      <c r="K60" s="297"/>
      <c r="L60" s="297"/>
      <c r="M60" s="297"/>
      <c r="N60" s="297"/>
      <c r="O60" s="297"/>
      <c r="P60" s="297"/>
      <c r="Q60" s="297"/>
      <c r="R60" s="297"/>
      <c r="S60" s="297"/>
      <c r="T60" s="297"/>
      <c r="U60" s="297"/>
    </row>
    <row r="61" spans="1:21">
      <c r="A61" s="645"/>
      <c r="B61" s="647"/>
      <c r="C61" s="645"/>
      <c r="D61" s="645"/>
      <c r="E61" s="649"/>
      <c r="F61" s="649"/>
      <c r="G61" s="297"/>
      <c r="H61" s="541"/>
      <c r="I61" s="297"/>
      <c r="J61" s="297"/>
      <c r="K61" s="297"/>
      <c r="L61" s="297"/>
      <c r="M61" s="297"/>
      <c r="N61" s="297"/>
      <c r="O61" s="297"/>
      <c r="P61" s="297"/>
      <c r="Q61" s="297"/>
      <c r="R61" s="297"/>
      <c r="S61" s="297"/>
      <c r="T61" s="297"/>
      <c r="U61" s="297"/>
    </row>
    <row r="62" spans="1:21" ht="29.25" customHeight="1">
      <c r="A62" s="1043" t="s">
        <v>347</v>
      </c>
      <c r="B62" s="651" t="s">
        <v>350</v>
      </c>
      <c r="C62" s="299" t="s">
        <v>118</v>
      </c>
      <c r="D62" s="299" t="s">
        <v>147</v>
      </c>
      <c r="E62" s="650" t="s">
        <v>298</v>
      </c>
      <c r="F62" s="650" t="s">
        <v>115</v>
      </c>
      <c r="G62" s="4" t="s">
        <v>301</v>
      </c>
      <c r="H62" s="35" t="s">
        <v>264</v>
      </c>
      <c r="I62" s="297"/>
      <c r="J62" s="297"/>
      <c r="K62" s="297"/>
      <c r="L62" s="297"/>
      <c r="M62" s="297"/>
      <c r="N62" s="297"/>
      <c r="O62" s="297"/>
      <c r="P62" s="297"/>
      <c r="Q62" s="297"/>
      <c r="R62" s="297"/>
      <c r="S62" s="297"/>
      <c r="T62" s="297"/>
      <c r="U62" s="297"/>
    </row>
    <row r="63" spans="1:21" ht="95.25" customHeight="1">
      <c r="A63" s="1043"/>
      <c r="B63" s="647" t="s">
        <v>285</v>
      </c>
      <c r="C63" s="645" t="s">
        <v>121</v>
      </c>
      <c r="D63" s="645">
        <v>2.08</v>
      </c>
      <c r="E63" s="645">
        <v>46.56</v>
      </c>
      <c r="F63" s="649">
        <f>ROUND(D63*E63,2)</f>
        <v>96.84</v>
      </c>
      <c r="G63" s="297" t="s">
        <v>344</v>
      </c>
      <c r="H63" s="647">
        <v>140421</v>
      </c>
      <c r="I63" s="297"/>
      <c r="J63" s="297"/>
      <c r="K63" s="297"/>
      <c r="L63" s="297"/>
      <c r="M63" s="297"/>
      <c r="N63" s="297"/>
      <c r="O63" s="297"/>
      <c r="P63" s="297"/>
      <c r="Q63" s="297"/>
      <c r="R63" s="297"/>
      <c r="S63" s="297"/>
      <c r="T63" s="297"/>
      <c r="U63" s="297"/>
    </row>
    <row r="64" spans="1:21" ht="81.75" customHeight="1">
      <c r="A64" s="1043"/>
      <c r="B64" s="647" t="s">
        <v>343</v>
      </c>
      <c r="C64" s="645" t="s">
        <v>121</v>
      </c>
      <c r="D64" s="645">
        <v>1.02</v>
      </c>
      <c r="E64" s="649">
        <v>62.88</v>
      </c>
      <c r="F64" s="649">
        <f>ROUND(D64*E64,2)</f>
        <v>64.14</v>
      </c>
      <c r="G64" s="297" t="s">
        <v>344</v>
      </c>
      <c r="H64" s="656">
        <v>110110</v>
      </c>
      <c r="I64" s="297"/>
      <c r="J64" s="297"/>
      <c r="K64" s="297"/>
      <c r="L64" s="297"/>
      <c r="M64" s="297"/>
      <c r="N64" s="297"/>
      <c r="O64" s="297"/>
      <c r="P64" s="297"/>
      <c r="Q64" s="297"/>
      <c r="R64" s="297"/>
      <c r="S64" s="297"/>
      <c r="T64" s="297"/>
      <c r="U64" s="297"/>
    </row>
    <row r="65" spans="1:21">
      <c r="A65" s="1044" t="s">
        <v>349</v>
      </c>
      <c r="B65" s="1045"/>
      <c r="C65" s="1045"/>
      <c r="D65" s="1045"/>
      <c r="E65" s="1045"/>
      <c r="F65" s="650">
        <f>SUM(F63:F64)</f>
        <v>160.98000000000002</v>
      </c>
      <c r="G65" s="297"/>
      <c r="H65" s="541"/>
      <c r="I65" s="297"/>
      <c r="J65" s="297"/>
      <c r="K65" s="297"/>
      <c r="L65" s="297"/>
      <c r="M65" s="297"/>
      <c r="N65" s="297"/>
      <c r="O65" s="297"/>
      <c r="P65" s="297"/>
      <c r="Q65" s="297"/>
      <c r="R65" s="297"/>
      <c r="S65" s="297"/>
      <c r="T65" s="297"/>
      <c r="U65" s="297"/>
    </row>
    <row r="66" spans="1:21">
      <c r="A66" s="647"/>
      <c r="B66" s="647"/>
      <c r="C66" s="645"/>
      <c r="D66" s="645"/>
      <c r="E66" s="649"/>
      <c r="F66" s="649"/>
      <c r="G66" s="297"/>
      <c r="H66" s="541"/>
      <c r="I66" s="297"/>
      <c r="J66" s="297"/>
      <c r="K66" s="297"/>
      <c r="L66" s="297"/>
      <c r="M66" s="297"/>
      <c r="N66" s="297"/>
      <c r="O66" s="297"/>
      <c r="P66" s="297"/>
      <c r="Q66" s="297"/>
      <c r="R66" s="297"/>
      <c r="S66" s="297"/>
      <c r="T66" s="297"/>
      <c r="U66" s="297"/>
    </row>
    <row r="67" spans="1:21" ht="27.75" customHeight="1">
      <c r="A67" s="1043" t="s">
        <v>346</v>
      </c>
      <c r="B67" s="651" t="s">
        <v>350</v>
      </c>
      <c r="C67" s="299" t="s">
        <v>118</v>
      </c>
      <c r="D67" s="299" t="s">
        <v>147</v>
      </c>
      <c r="E67" s="650" t="s">
        <v>298</v>
      </c>
      <c r="F67" s="650" t="s">
        <v>115</v>
      </c>
      <c r="G67" s="4" t="s">
        <v>301</v>
      </c>
      <c r="H67" s="35" t="s">
        <v>264</v>
      </c>
      <c r="I67" s="297"/>
      <c r="J67" s="297"/>
      <c r="K67" s="297"/>
      <c r="L67" s="297"/>
      <c r="M67" s="297"/>
      <c r="N67" s="297"/>
      <c r="O67" s="297"/>
      <c r="P67" s="297"/>
      <c r="Q67" s="297"/>
      <c r="R67" s="297"/>
      <c r="S67" s="297"/>
      <c r="T67" s="297"/>
      <c r="U67" s="297"/>
    </row>
    <row r="68" spans="1:21" ht="101.25" customHeight="1">
      <c r="A68" s="1043"/>
      <c r="B68" s="647" t="s">
        <v>285</v>
      </c>
      <c r="C68" s="645" t="s">
        <v>121</v>
      </c>
      <c r="D68" s="645">
        <v>2.44</v>
      </c>
      <c r="E68" s="645">
        <v>46.56</v>
      </c>
      <c r="F68" s="649">
        <f>D68*E68</f>
        <v>113.60640000000001</v>
      </c>
      <c r="G68" s="297" t="s">
        <v>344</v>
      </c>
      <c r="H68" s="647">
        <v>140421</v>
      </c>
      <c r="I68" s="297"/>
      <c r="J68" s="297"/>
      <c r="K68" s="297"/>
      <c r="L68" s="297"/>
      <c r="M68" s="297"/>
      <c r="N68" s="297"/>
      <c r="O68" s="297"/>
      <c r="P68" s="297"/>
      <c r="Q68" s="297"/>
      <c r="R68" s="297"/>
      <c r="S68" s="297"/>
      <c r="T68" s="297"/>
      <c r="U68" s="297"/>
    </row>
    <row r="69" spans="1:21" ht="77.25" customHeight="1">
      <c r="A69" s="1043"/>
      <c r="B69" s="647" t="s">
        <v>343</v>
      </c>
      <c r="C69" s="645" t="s">
        <v>121</v>
      </c>
      <c r="D69" s="645">
        <v>1.32</v>
      </c>
      <c r="E69" s="649">
        <v>62.88</v>
      </c>
      <c r="F69" s="649">
        <f>D69*E69</f>
        <v>83.00160000000001</v>
      </c>
      <c r="G69" s="297" t="s">
        <v>344</v>
      </c>
      <c r="H69" s="656">
        <v>110110</v>
      </c>
      <c r="I69" s="297"/>
      <c r="J69" s="297"/>
      <c r="K69" s="297"/>
      <c r="L69" s="297"/>
      <c r="M69" s="297"/>
      <c r="N69" s="297"/>
      <c r="O69" s="297"/>
      <c r="P69" s="297"/>
      <c r="Q69" s="297"/>
      <c r="R69" s="297"/>
      <c r="S69" s="297"/>
      <c r="T69" s="297"/>
      <c r="U69" s="297"/>
    </row>
    <row r="70" spans="1:21">
      <c r="A70" s="1044" t="s">
        <v>349</v>
      </c>
      <c r="B70" s="1045"/>
      <c r="C70" s="1045"/>
      <c r="D70" s="1045"/>
      <c r="E70" s="1045"/>
      <c r="F70" s="650">
        <f>ROUND(SUM(F68:F69),2)</f>
        <v>196.61</v>
      </c>
      <c r="G70" s="297"/>
      <c r="H70" s="541"/>
      <c r="I70" s="297"/>
      <c r="J70" s="297"/>
      <c r="K70" s="297"/>
      <c r="L70" s="297"/>
      <c r="M70" s="297"/>
      <c r="N70" s="297"/>
      <c r="O70" s="297"/>
      <c r="P70" s="297"/>
      <c r="Q70" s="297"/>
      <c r="R70" s="297"/>
      <c r="S70" s="297"/>
      <c r="T70" s="297"/>
      <c r="U70" s="297"/>
    </row>
    <row r="71" spans="1:21">
      <c r="A71" s="647"/>
      <c r="B71" s="647"/>
      <c r="C71" s="645"/>
      <c r="D71" s="645"/>
      <c r="E71" s="649"/>
      <c r="F71" s="649"/>
      <c r="G71" s="297"/>
      <c r="H71" s="541"/>
      <c r="I71" s="297"/>
      <c r="J71" s="297"/>
      <c r="K71" s="297"/>
      <c r="L71" s="297"/>
      <c r="M71" s="297"/>
      <c r="N71" s="297"/>
      <c r="O71" s="297"/>
      <c r="P71" s="297"/>
      <c r="Q71" s="297"/>
      <c r="R71" s="297"/>
      <c r="S71" s="297"/>
      <c r="T71" s="297"/>
      <c r="U71" s="297"/>
    </row>
    <row r="72" spans="1:21" ht="23.25" customHeight="1">
      <c r="A72" s="1043" t="s">
        <v>345</v>
      </c>
      <c r="B72" s="651" t="s">
        <v>350</v>
      </c>
      <c r="C72" s="299" t="s">
        <v>118</v>
      </c>
      <c r="D72" s="299" t="s">
        <v>147</v>
      </c>
      <c r="E72" s="650" t="s">
        <v>298</v>
      </c>
      <c r="F72" s="650" t="s">
        <v>115</v>
      </c>
      <c r="G72" s="4" t="s">
        <v>301</v>
      </c>
      <c r="H72" s="35" t="s">
        <v>264</v>
      </c>
      <c r="I72" s="297"/>
      <c r="J72" s="297"/>
      <c r="K72" s="297"/>
      <c r="L72" s="297"/>
      <c r="M72" s="297"/>
      <c r="N72" s="297"/>
      <c r="O72" s="297"/>
      <c r="P72" s="297"/>
      <c r="Q72" s="297"/>
      <c r="R72" s="297"/>
      <c r="S72" s="297"/>
      <c r="T72" s="297"/>
      <c r="U72" s="297"/>
    </row>
    <row r="73" spans="1:21" ht="84" customHeight="1">
      <c r="A73" s="1043"/>
      <c r="B73" s="647" t="s">
        <v>285</v>
      </c>
      <c r="C73" s="645" t="s">
        <v>121</v>
      </c>
      <c r="D73" s="645">
        <v>3.68</v>
      </c>
      <c r="E73" s="645">
        <v>46.56</v>
      </c>
      <c r="F73" s="649">
        <f>D73*E73</f>
        <v>171.34080000000003</v>
      </c>
      <c r="G73" s="297" t="s">
        <v>344</v>
      </c>
      <c r="H73" s="647">
        <v>140421</v>
      </c>
      <c r="I73" s="297"/>
      <c r="J73" s="297"/>
      <c r="K73" s="297"/>
      <c r="L73" s="297"/>
      <c r="M73" s="297"/>
      <c r="N73" s="297"/>
      <c r="O73" s="297"/>
      <c r="P73" s="297"/>
      <c r="Q73" s="297"/>
      <c r="R73" s="297"/>
      <c r="S73" s="297"/>
      <c r="T73" s="297"/>
      <c r="U73" s="297"/>
    </row>
    <row r="74" spans="1:21" ht="78" customHeight="1">
      <c r="A74" s="1043"/>
      <c r="B74" s="647" t="s">
        <v>343</v>
      </c>
      <c r="C74" s="645" t="s">
        <v>121</v>
      </c>
      <c r="D74" s="645">
        <v>2.08</v>
      </c>
      <c r="E74" s="649">
        <v>62.88</v>
      </c>
      <c r="F74" s="649">
        <f>D74*E74</f>
        <v>130.79040000000001</v>
      </c>
      <c r="G74" s="297" t="s">
        <v>344</v>
      </c>
      <c r="H74" s="656">
        <v>110110</v>
      </c>
      <c r="I74" s="297"/>
      <c r="J74" s="297"/>
      <c r="K74" s="297"/>
      <c r="L74" s="297"/>
      <c r="M74" s="297"/>
      <c r="N74" s="297"/>
      <c r="O74" s="297"/>
      <c r="P74" s="297"/>
      <c r="Q74" s="297"/>
      <c r="R74" s="297"/>
      <c r="S74" s="297"/>
      <c r="T74" s="297"/>
      <c r="U74" s="297"/>
    </row>
    <row r="75" spans="1:21">
      <c r="A75" s="1044" t="s">
        <v>349</v>
      </c>
      <c r="B75" s="1045"/>
      <c r="C75" s="1045"/>
      <c r="D75" s="1045"/>
      <c r="E75" s="1045"/>
      <c r="F75" s="650">
        <f>ROUND(SUM(F73:F74),2)</f>
        <v>302.13</v>
      </c>
      <c r="G75" s="297"/>
      <c r="H75" s="541"/>
      <c r="I75" s="297"/>
      <c r="J75" s="297"/>
      <c r="K75" s="297"/>
      <c r="L75" s="297"/>
      <c r="M75" s="297"/>
      <c r="N75" s="297"/>
      <c r="O75" s="297"/>
      <c r="P75" s="297"/>
      <c r="Q75" s="297"/>
      <c r="R75" s="297"/>
      <c r="S75" s="297"/>
      <c r="T75" s="297"/>
      <c r="U75" s="297"/>
    </row>
    <row r="76" spans="1:21">
      <c r="A76" s="649"/>
      <c r="B76" s="645"/>
      <c r="C76" s="645"/>
      <c r="D76" s="645"/>
      <c r="E76" s="645"/>
      <c r="F76" s="650"/>
      <c r="G76" s="297"/>
      <c r="H76" s="541"/>
      <c r="I76" s="297"/>
      <c r="J76" s="297"/>
      <c r="K76" s="297"/>
      <c r="L76" s="297"/>
      <c r="M76" s="297"/>
      <c r="N76" s="297"/>
      <c r="O76" s="297"/>
      <c r="P76" s="297"/>
      <c r="Q76" s="297"/>
      <c r="R76" s="297"/>
      <c r="S76" s="297"/>
      <c r="T76" s="297"/>
      <c r="U76" s="297"/>
    </row>
    <row r="77" spans="1:21" ht="24.75" customHeight="1">
      <c r="A77" s="1043" t="s">
        <v>405</v>
      </c>
      <c r="B77" s="651" t="s">
        <v>350</v>
      </c>
      <c r="C77" s="299" t="s">
        <v>118</v>
      </c>
      <c r="D77" s="299" t="s">
        <v>147</v>
      </c>
      <c r="E77" s="650" t="s">
        <v>298</v>
      </c>
      <c r="F77" s="650" t="s">
        <v>115</v>
      </c>
      <c r="G77" s="4" t="s">
        <v>301</v>
      </c>
      <c r="H77" s="541"/>
      <c r="I77" s="297"/>
      <c r="J77" s="297"/>
      <c r="K77" s="297"/>
      <c r="L77" s="297"/>
      <c r="M77" s="297"/>
      <c r="N77" s="297"/>
      <c r="O77" s="297"/>
      <c r="P77" s="297"/>
      <c r="Q77" s="297"/>
      <c r="R77" s="297"/>
      <c r="S77" s="297"/>
      <c r="T77" s="297"/>
      <c r="U77" s="297"/>
    </row>
    <row r="78" spans="1:21" ht="91.5" customHeight="1">
      <c r="A78" s="1043"/>
      <c r="B78" s="647" t="s">
        <v>285</v>
      </c>
      <c r="C78" s="645" t="s">
        <v>121</v>
      </c>
      <c r="D78" s="645">
        <v>5.9</v>
      </c>
      <c r="E78" s="645">
        <v>46.56</v>
      </c>
      <c r="F78" s="649">
        <f>D78*E78</f>
        <v>274.70400000000001</v>
      </c>
      <c r="G78" s="297" t="s">
        <v>344</v>
      </c>
      <c r="H78" s="647">
        <v>140421</v>
      </c>
      <c r="I78" s="297"/>
      <c r="J78" s="297"/>
      <c r="K78" s="297"/>
      <c r="L78" s="297"/>
      <c r="M78" s="297"/>
      <c r="N78" s="297"/>
      <c r="O78" s="297"/>
      <c r="P78" s="297"/>
      <c r="Q78" s="297"/>
      <c r="R78" s="297"/>
      <c r="S78" s="297"/>
      <c r="T78" s="297"/>
      <c r="U78" s="297"/>
    </row>
    <row r="79" spans="1:21" ht="75" customHeight="1">
      <c r="A79" s="1043"/>
      <c r="B79" s="647" t="s">
        <v>343</v>
      </c>
      <c r="C79" s="645" t="s">
        <v>121</v>
      </c>
      <c r="D79" s="645">
        <v>2.08</v>
      </c>
      <c r="E79" s="649">
        <v>62.88</v>
      </c>
      <c r="F79" s="649">
        <f>D79*E79</f>
        <v>130.79040000000001</v>
      </c>
      <c r="G79" s="297" t="s">
        <v>344</v>
      </c>
      <c r="H79" s="656">
        <v>110110</v>
      </c>
      <c r="I79" s="297"/>
      <c r="J79" s="297"/>
      <c r="K79" s="297"/>
      <c r="L79" s="297"/>
      <c r="M79" s="297"/>
      <c r="N79" s="297"/>
      <c r="O79" s="297"/>
      <c r="P79" s="297"/>
      <c r="Q79" s="297"/>
      <c r="R79" s="297"/>
      <c r="S79" s="297"/>
      <c r="T79" s="297"/>
      <c r="U79" s="297"/>
    </row>
    <row r="80" spans="1:21">
      <c r="A80" s="1044" t="s">
        <v>349</v>
      </c>
      <c r="B80" s="1045"/>
      <c r="C80" s="1045"/>
      <c r="D80" s="1045"/>
      <c r="E80" s="1045"/>
      <c r="F80" s="650">
        <f>ROUND(SUM(F78:F79),2)</f>
        <v>405.49</v>
      </c>
      <c r="G80" s="297"/>
      <c r="H80" s="541"/>
      <c r="I80" s="297"/>
      <c r="J80" s="297"/>
      <c r="K80" s="297"/>
      <c r="L80" s="297"/>
      <c r="M80" s="297"/>
      <c r="N80" s="297"/>
      <c r="O80" s="297"/>
      <c r="P80" s="297"/>
      <c r="Q80" s="297"/>
      <c r="R80" s="297"/>
      <c r="S80" s="297"/>
      <c r="T80" s="297"/>
      <c r="U80" s="297"/>
    </row>
    <row r="81" spans="1:21">
      <c r="A81" s="649"/>
      <c r="B81" s="645"/>
      <c r="C81" s="645"/>
      <c r="D81" s="645"/>
      <c r="E81" s="645"/>
      <c r="F81" s="650"/>
      <c r="G81" s="297"/>
      <c r="H81" s="541"/>
      <c r="I81" s="297"/>
      <c r="J81" s="658"/>
      <c r="K81" s="297"/>
      <c r="L81" s="297"/>
      <c r="M81" s="297"/>
      <c r="N81" s="297"/>
      <c r="O81" s="297"/>
      <c r="P81" s="297"/>
      <c r="Q81" s="297"/>
      <c r="R81" s="297"/>
      <c r="S81" s="297"/>
      <c r="T81" s="297"/>
      <c r="U81" s="297"/>
    </row>
    <row r="82" spans="1:21" ht="53.25" customHeight="1">
      <c r="A82" s="1046" t="s">
        <v>564</v>
      </c>
      <c r="B82" s="651" t="s">
        <v>350</v>
      </c>
      <c r="C82" s="299" t="s">
        <v>118</v>
      </c>
      <c r="D82" s="299" t="s">
        <v>147</v>
      </c>
      <c r="E82" s="650" t="s">
        <v>298</v>
      </c>
      <c r="F82" s="659" t="s">
        <v>408</v>
      </c>
      <c r="G82" s="660" t="s">
        <v>115</v>
      </c>
      <c r="H82" s="35" t="s">
        <v>301</v>
      </c>
      <c r="I82" s="491" t="s">
        <v>425</v>
      </c>
      <c r="J82" s="297"/>
      <c r="K82" s="297"/>
      <c r="L82" s="297"/>
      <c r="M82" s="297"/>
      <c r="N82" s="297"/>
      <c r="O82" s="297"/>
      <c r="P82" s="297"/>
      <c r="Q82" s="297"/>
      <c r="R82" s="297"/>
      <c r="S82" s="297"/>
      <c r="T82" s="297"/>
      <c r="U82" s="297"/>
    </row>
    <row r="83" spans="1:21">
      <c r="A83" s="1047"/>
      <c r="B83" s="647" t="s">
        <v>565</v>
      </c>
      <c r="C83" s="645" t="s">
        <v>120</v>
      </c>
      <c r="D83" s="645">
        <v>10</v>
      </c>
      <c r="E83" s="649">
        <v>33</v>
      </c>
      <c r="F83" s="650"/>
      <c r="G83" s="661">
        <f>D83*E83</f>
        <v>330</v>
      </c>
      <c r="H83" s="541" t="s">
        <v>351</v>
      </c>
      <c r="I83" s="662">
        <v>4746</v>
      </c>
      <c r="J83" s="297"/>
      <c r="K83" s="297"/>
      <c r="L83" s="297"/>
      <c r="M83" s="297"/>
      <c r="N83" s="297"/>
      <c r="O83" s="297"/>
      <c r="P83" s="297"/>
      <c r="Q83" s="297"/>
      <c r="R83" s="297"/>
      <c r="S83" s="297"/>
      <c r="T83" s="297"/>
      <c r="U83" s="297"/>
    </row>
    <row r="84" spans="1:21" ht="37.5" customHeight="1">
      <c r="A84" s="1047"/>
      <c r="B84" s="647" t="s">
        <v>566</v>
      </c>
      <c r="C84" s="645" t="s">
        <v>120</v>
      </c>
      <c r="D84" s="645">
        <f>10*3</f>
        <v>30</v>
      </c>
      <c r="E84" s="649">
        <v>5.34</v>
      </c>
      <c r="F84" s="650"/>
      <c r="G84" s="661">
        <f>D84*E84</f>
        <v>160.19999999999999</v>
      </c>
      <c r="H84" s="541" t="s">
        <v>558</v>
      </c>
      <c r="I84" s="297" t="s">
        <v>366</v>
      </c>
      <c r="J84" s="297"/>
      <c r="K84" s="297"/>
      <c r="L84" s="297"/>
      <c r="M84" s="297"/>
      <c r="N84" s="297"/>
      <c r="O84" s="297"/>
      <c r="P84" s="297"/>
      <c r="Q84" s="297"/>
      <c r="R84" s="297"/>
      <c r="S84" s="297"/>
      <c r="T84" s="297"/>
      <c r="U84" s="297"/>
    </row>
    <row r="85" spans="1:21" ht="79.5" customHeight="1">
      <c r="A85" s="1047"/>
      <c r="B85" s="647" t="s">
        <v>456</v>
      </c>
      <c r="C85" s="645" t="s">
        <v>424</v>
      </c>
      <c r="D85" s="645">
        <f>1.25*3</f>
        <v>3.75</v>
      </c>
      <c r="E85" s="649">
        <v>2.81</v>
      </c>
      <c r="F85" s="650">
        <v>30</v>
      </c>
      <c r="G85" s="661">
        <f>ROUND(D85*E85*F85,2)</f>
        <v>316.13</v>
      </c>
      <c r="H85" s="541" t="s">
        <v>558</v>
      </c>
      <c r="I85" s="297" t="s">
        <v>419</v>
      </c>
      <c r="J85" s="297"/>
      <c r="K85" s="297"/>
      <c r="L85" s="297"/>
      <c r="M85" s="297"/>
      <c r="N85" s="297"/>
      <c r="O85" s="297"/>
      <c r="P85" s="297"/>
      <c r="Q85" s="297"/>
      <c r="R85" s="297"/>
      <c r="S85" s="297"/>
      <c r="T85" s="297"/>
      <c r="U85" s="297"/>
    </row>
    <row r="86" spans="1:21" ht="111" customHeight="1">
      <c r="A86" s="1047"/>
      <c r="B86" s="647" t="s">
        <v>421</v>
      </c>
      <c r="C86" s="645" t="s">
        <v>352</v>
      </c>
      <c r="D86" s="645">
        <f>0.072*3</f>
        <v>0.21599999999999997</v>
      </c>
      <c r="E86" s="649">
        <v>192.16</v>
      </c>
      <c r="F86" s="650"/>
      <c r="G86" s="661">
        <f>ROUND(D86*E86,2)</f>
        <v>41.51</v>
      </c>
      <c r="H86" s="541" t="s">
        <v>558</v>
      </c>
      <c r="I86" s="297" t="s">
        <v>418</v>
      </c>
      <c r="J86" s="522"/>
      <c r="K86" s="297"/>
      <c r="L86" s="297"/>
      <c r="M86" s="297"/>
      <c r="N86" s="297"/>
      <c r="O86" s="297"/>
      <c r="P86" s="297"/>
      <c r="Q86" s="297"/>
      <c r="R86" s="297"/>
      <c r="S86" s="297"/>
      <c r="T86" s="297"/>
      <c r="U86" s="297"/>
    </row>
    <row r="87" spans="1:21" ht="81" customHeight="1">
      <c r="A87" s="647" t="s">
        <v>406</v>
      </c>
      <c r="B87" s="647" t="s">
        <v>353</v>
      </c>
      <c r="C87" s="645" t="s">
        <v>352</v>
      </c>
      <c r="D87" s="645">
        <f>0.05*3</f>
        <v>0.15000000000000002</v>
      </c>
      <c r="E87" s="649">
        <v>135.19</v>
      </c>
      <c r="F87" s="650"/>
      <c r="G87" s="661">
        <f>ROUND(D87*E87,2)</f>
        <v>20.28</v>
      </c>
      <c r="H87" s="541" t="s">
        <v>558</v>
      </c>
      <c r="I87" s="297" t="s">
        <v>417</v>
      </c>
      <c r="J87" s="522"/>
      <c r="K87" s="297"/>
      <c r="L87" s="297"/>
      <c r="M87" s="297"/>
      <c r="N87" s="297"/>
      <c r="O87" s="297"/>
      <c r="P87" s="297"/>
      <c r="Q87" s="297"/>
      <c r="R87" s="297"/>
      <c r="S87" s="297"/>
      <c r="T87" s="297"/>
      <c r="U87" s="297"/>
    </row>
    <row r="88" spans="1:21">
      <c r="A88" s="1048" t="s">
        <v>354</v>
      </c>
      <c r="B88" s="1048"/>
      <c r="C88" s="1048"/>
      <c r="D88" s="1048"/>
      <c r="E88" s="1048"/>
      <c r="F88" s="1048"/>
      <c r="G88" s="663">
        <f>ROUND(SUM(G83:G87),2)</f>
        <v>868.12</v>
      </c>
      <c r="H88" s="541"/>
      <c r="I88" s="297"/>
      <c r="J88" s="297"/>
      <c r="K88" s="297"/>
      <c r="L88" s="297"/>
      <c r="M88" s="297"/>
      <c r="N88" s="297"/>
      <c r="O88" s="297"/>
      <c r="P88" s="297"/>
      <c r="Q88" s="297"/>
      <c r="R88" s="297"/>
      <c r="S88" s="297"/>
      <c r="T88" s="297"/>
      <c r="U88" s="297"/>
    </row>
    <row r="89" spans="1:21">
      <c r="A89" s="1048" t="s">
        <v>235</v>
      </c>
      <c r="B89" s="1048"/>
      <c r="C89" s="1048"/>
      <c r="D89" s="1048"/>
      <c r="E89" s="1048"/>
      <c r="F89" s="1048"/>
      <c r="G89" s="664">
        <f>ROUND(G88/10,2)</f>
        <v>86.81</v>
      </c>
      <c r="H89" s="541"/>
      <c r="I89" s="297"/>
      <c r="J89" s="297"/>
      <c r="K89" s="297"/>
      <c r="L89" s="297"/>
      <c r="M89" s="297"/>
      <c r="N89" s="297"/>
      <c r="O89" s="297"/>
      <c r="P89" s="297"/>
      <c r="Q89" s="297"/>
      <c r="R89" s="297"/>
      <c r="S89" s="297"/>
      <c r="T89" s="297"/>
      <c r="U89" s="297"/>
    </row>
    <row r="90" spans="1:21">
      <c r="A90" s="647"/>
      <c r="B90" s="645"/>
      <c r="C90" s="645"/>
      <c r="D90" s="645"/>
      <c r="E90" s="645"/>
      <c r="F90" s="645"/>
      <c r="G90" s="297"/>
      <c r="H90" s="541"/>
      <c r="I90" s="297"/>
      <c r="J90" s="297"/>
      <c r="K90" s="297"/>
      <c r="L90" s="297"/>
      <c r="M90" s="297"/>
      <c r="N90" s="297"/>
      <c r="O90" s="297"/>
      <c r="P90" s="297"/>
      <c r="Q90" s="297"/>
      <c r="R90" s="297"/>
      <c r="S90" s="297"/>
      <c r="T90" s="297"/>
      <c r="U90" s="297"/>
    </row>
    <row r="91" spans="1:21" ht="51.75" customHeight="1">
      <c r="A91" s="1048" t="s">
        <v>356</v>
      </c>
      <c r="B91" s="651" t="s">
        <v>350</v>
      </c>
      <c r="C91" s="299" t="s">
        <v>118</v>
      </c>
      <c r="D91" s="299" t="s">
        <v>422</v>
      </c>
      <c r="E91" s="650" t="s">
        <v>298</v>
      </c>
      <c r="F91" s="659" t="s">
        <v>408</v>
      </c>
      <c r="G91" s="541" t="s">
        <v>115</v>
      </c>
      <c r="H91" s="35" t="s">
        <v>301</v>
      </c>
      <c r="I91" s="491" t="s">
        <v>425</v>
      </c>
      <c r="J91" s="297"/>
      <c r="K91" s="297"/>
      <c r="L91" s="297"/>
      <c r="M91" s="297"/>
      <c r="N91" s="297"/>
      <c r="O91" s="297"/>
      <c r="P91" s="297"/>
      <c r="Q91" s="297"/>
      <c r="R91" s="297"/>
      <c r="S91" s="297"/>
      <c r="T91" s="297"/>
      <c r="U91" s="297"/>
    </row>
    <row r="92" spans="1:21">
      <c r="A92" s="1048"/>
      <c r="B92" s="647" t="s">
        <v>355</v>
      </c>
      <c r="C92" s="645" t="s">
        <v>120</v>
      </c>
      <c r="D92" s="645">
        <v>5</v>
      </c>
      <c r="E92" s="665">
        <v>63.72</v>
      </c>
      <c r="F92" s="649"/>
      <c r="G92" s="661">
        <f>D92*E92</f>
        <v>318.60000000000002</v>
      </c>
      <c r="H92" s="541" t="s">
        <v>808</v>
      </c>
      <c r="I92" s="662">
        <v>4748</v>
      </c>
      <c r="J92" s="663"/>
      <c r="K92" s="297"/>
      <c r="L92" s="297"/>
      <c r="M92" s="297"/>
      <c r="N92" s="297"/>
      <c r="O92" s="297"/>
      <c r="P92" s="297"/>
      <c r="Q92" s="297"/>
      <c r="R92" s="297"/>
      <c r="S92" s="297"/>
      <c r="T92" s="297"/>
      <c r="U92" s="297"/>
    </row>
    <row r="93" spans="1:21" ht="84" customHeight="1">
      <c r="A93" s="1048"/>
      <c r="B93" s="647" t="s">
        <v>420</v>
      </c>
      <c r="C93" s="645" t="s">
        <v>424</v>
      </c>
      <c r="D93" s="645">
        <v>0.625</v>
      </c>
      <c r="E93" s="649">
        <v>3.4</v>
      </c>
      <c r="F93" s="649">
        <v>120</v>
      </c>
      <c r="G93" s="661">
        <f>D93*E93*F93</f>
        <v>255</v>
      </c>
      <c r="H93" s="541" t="s">
        <v>20</v>
      </c>
      <c r="I93" s="297" t="s">
        <v>419</v>
      </c>
      <c r="J93" s="663"/>
      <c r="K93" s="297"/>
      <c r="L93" s="297"/>
      <c r="M93" s="297"/>
      <c r="N93" s="297"/>
      <c r="O93" s="297"/>
      <c r="P93" s="297"/>
      <c r="Q93" s="297"/>
      <c r="R93" s="297"/>
      <c r="S93" s="297"/>
      <c r="T93" s="297"/>
      <c r="U93" s="297"/>
    </row>
    <row r="94" spans="1:21" ht="75" customHeight="1">
      <c r="A94" s="1048"/>
      <c r="B94" s="647" t="s">
        <v>359</v>
      </c>
      <c r="C94" s="645" t="s">
        <v>121</v>
      </c>
      <c r="D94" s="645">
        <v>0.33</v>
      </c>
      <c r="E94" s="645">
        <v>106.27</v>
      </c>
      <c r="F94" s="649"/>
      <c r="G94" s="661">
        <f>D94*E94</f>
        <v>35.069099999999999</v>
      </c>
      <c r="H94" s="541" t="s">
        <v>20</v>
      </c>
      <c r="I94" s="297" t="s">
        <v>423</v>
      </c>
      <c r="J94" s="297"/>
      <c r="K94" s="297"/>
      <c r="L94" s="297"/>
      <c r="M94" s="297"/>
      <c r="N94" s="297"/>
      <c r="O94" s="297"/>
      <c r="P94" s="297"/>
      <c r="Q94" s="297"/>
      <c r="R94" s="297"/>
      <c r="S94" s="297"/>
      <c r="T94" s="297"/>
      <c r="U94" s="297"/>
    </row>
    <row r="95" spans="1:21" ht="104.25" customHeight="1">
      <c r="A95" s="647" t="s">
        <v>407</v>
      </c>
      <c r="B95" s="647" t="s">
        <v>360</v>
      </c>
      <c r="C95" s="645" t="s">
        <v>352</v>
      </c>
      <c r="D95" s="645">
        <v>7.1999999999999995E-2</v>
      </c>
      <c r="E95" s="649">
        <v>213.12</v>
      </c>
      <c r="F95" s="649"/>
      <c r="G95" s="661">
        <f>D95*E95</f>
        <v>15.344639999999998</v>
      </c>
      <c r="H95" s="541" t="s">
        <v>20</v>
      </c>
      <c r="I95" s="297" t="s">
        <v>418</v>
      </c>
      <c r="J95" s="297"/>
      <c r="K95" s="297"/>
      <c r="L95" s="297"/>
      <c r="M95" s="297"/>
      <c r="N95" s="297"/>
      <c r="O95" s="297"/>
      <c r="P95" s="297"/>
      <c r="Q95" s="297"/>
      <c r="R95" s="297"/>
      <c r="S95" s="297"/>
      <c r="T95" s="297"/>
      <c r="U95" s="297"/>
    </row>
    <row r="96" spans="1:21" ht="77.25" customHeight="1">
      <c r="A96" s="647"/>
      <c r="B96" s="647" t="s">
        <v>353</v>
      </c>
      <c r="C96" s="645" t="s">
        <v>352</v>
      </c>
      <c r="D96" s="645">
        <v>0.05</v>
      </c>
      <c r="E96" s="649">
        <v>150.63</v>
      </c>
      <c r="F96" s="649"/>
      <c r="G96" s="661">
        <f>D96*E96</f>
        <v>7.5315000000000003</v>
      </c>
      <c r="H96" s="541" t="s">
        <v>20</v>
      </c>
      <c r="I96" s="297" t="s">
        <v>417</v>
      </c>
      <c r="J96" s="297"/>
      <c r="K96" s="297"/>
      <c r="L96" s="297"/>
      <c r="M96" s="297"/>
      <c r="N96" s="297"/>
      <c r="O96" s="297"/>
      <c r="P96" s="297"/>
      <c r="Q96" s="297"/>
      <c r="R96" s="297"/>
      <c r="S96" s="297"/>
      <c r="T96" s="297"/>
      <c r="U96" s="297"/>
    </row>
    <row r="97" spans="1:21">
      <c r="A97" s="1048" t="s">
        <v>354</v>
      </c>
      <c r="B97" s="1045"/>
      <c r="C97" s="1045"/>
      <c r="D97" s="1045"/>
      <c r="E97" s="1045"/>
      <c r="F97" s="649"/>
      <c r="G97" s="661">
        <f>ROUND(SUM(G92:G96),2)</f>
        <v>631.54999999999995</v>
      </c>
      <c r="H97" s="541"/>
      <c r="I97" s="297"/>
      <c r="J97" s="297"/>
      <c r="K97" s="297"/>
      <c r="L97" s="297"/>
      <c r="M97" s="297"/>
      <c r="N97" s="297"/>
      <c r="O97" s="297"/>
      <c r="P97" s="297"/>
      <c r="Q97" s="297"/>
      <c r="R97" s="297"/>
      <c r="S97" s="297"/>
      <c r="T97" s="297"/>
      <c r="U97" s="297"/>
    </row>
    <row r="98" spans="1:21">
      <c r="A98" s="1048" t="s">
        <v>235</v>
      </c>
      <c r="B98" s="1045"/>
      <c r="C98" s="1045"/>
      <c r="D98" s="1045"/>
      <c r="E98" s="1045"/>
      <c r="F98" s="666"/>
      <c r="G98" s="664">
        <v>63.15</v>
      </c>
      <c r="H98" s="541"/>
      <c r="I98" s="297"/>
      <c r="J98" s="297"/>
      <c r="K98" s="297"/>
      <c r="L98" s="297"/>
      <c r="M98" s="297"/>
      <c r="N98" s="297"/>
      <c r="O98" s="297"/>
      <c r="P98" s="297"/>
      <c r="Q98" s="297"/>
      <c r="R98" s="297"/>
      <c r="S98" s="297"/>
      <c r="T98" s="297"/>
      <c r="U98" s="297"/>
    </row>
    <row r="99" spans="1:21">
      <c r="A99" s="1048" t="s">
        <v>568</v>
      </c>
      <c r="B99" s="651" t="s">
        <v>350</v>
      </c>
      <c r="C99" s="299" t="s">
        <v>118</v>
      </c>
      <c r="D99" s="299" t="s">
        <v>147</v>
      </c>
      <c r="E99" s="650" t="s">
        <v>298</v>
      </c>
      <c r="F99" s="299" t="s">
        <v>115</v>
      </c>
      <c r="G99" s="4" t="s">
        <v>301</v>
      </c>
      <c r="H99" s="541"/>
      <c r="I99" s="297"/>
      <c r="J99" s="297"/>
      <c r="K99" s="297"/>
      <c r="L99" s="297"/>
      <c r="M99" s="297"/>
      <c r="N99" s="297"/>
      <c r="O99" s="297"/>
      <c r="P99" s="297"/>
      <c r="Q99" s="297"/>
      <c r="R99" s="297"/>
      <c r="S99" s="297"/>
      <c r="T99" s="297"/>
      <c r="U99" s="297"/>
    </row>
    <row r="100" spans="1:21" ht="25.5">
      <c r="A100" s="1048"/>
      <c r="B100" s="647" t="s">
        <v>569</v>
      </c>
      <c r="C100" s="645" t="s">
        <v>193</v>
      </c>
      <c r="D100" s="645">
        <v>400</v>
      </c>
      <c r="E100" s="645">
        <v>2.35</v>
      </c>
      <c r="F100" s="649">
        <f>D100*E100</f>
        <v>940</v>
      </c>
      <c r="G100" s="297" t="s">
        <v>305</v>
      </c>
      <c r="H100" s="541"/>
      <c r="I100" s="297"/>
      <c r="J100" s="297"/>
      <c r="K100" s="297"/>
      <c r="L100" s="297"/>
      <c r="M100" s="297"/>
      <c r="N100" s="297"/>
      <c r="O100" s="297"/>
      <c r="P100" s="297"/>
      <c r="Q100" s="297"/>
      <c r="R100" s="297"/>
      <c r="S100" s="297"/>
      <c r="T100" s="297"/>
      <c r="U100" s="297"/>
    </row>
    <row r="101" spans="1:21" ht="34.5" customHeight="1">
      <c r="A101" s="1048"/>
      <c r="B101" s="647" t="s">
        <v>311</v>
      </c>
      <c r="C101" s="645" t="s">
        <v>121</v>
      </c>
      <c r="D101" s="645">
        <v>100</v>
      </c>
      <c r="E101" s="649">
        <v>5.99</v>
      </c>
      <c r="F101" s="649">
        <f>D101*E101</f>
        <v>599</v>
      </c>
      <c r="G101" s="297" t="s">
        <v>305</v>
      </c>
      <c r="H101" s="541"/>
      <c r="I101" s="297"/>
      <c r="J101" s="297"/>
      <c r="K101" s="297"/>
      <c r="L101" s="297"/>
      <c r="M101" s="297"/>
      <c r="N101" s="297"/>
      <c r="O101" s="297"/>
      <c r="P101" s="297"/>
      <c r="Q101" s="297"/>
      <c r="R101" s="297"/>
      <c r="S101" s="297"/>
      <c r="T101" s="297"/>
      <c r="U101" s="297"/>
    </row>
    <row r="102" spans="1:21" ht="32.25" customHeight="1">
      <c r="A102" s="1048"/>
      <c r="B102" s="647" t="s">
        <v>333</v>
      </c>
      <c r="C102" s="645" t="s">
        <v>120</v>
      </c>
      <c r="D102" s="645">
        <v>10</v>
      </c>
      <c r="E102" s="649">
        <v>513.85</v>
      </c>
      <c r="F102" s="649">
        <f>D102*E102</f>
        <v>5138.5</v>
      </c>
      <c r="G102" s="297" t="s">
        <v>570</v>
      </c>
      <c r="H102" s="541" t="s">
        <v>571</v>
      </c>
      <c r="I102" s="297"/>
      <c r="J102" s="297"/>
      <c r="K102" s="297"/>
      <c r="L102" s="297"/>
      <c r="M102" s="297"/>
      <c r="N102" s="297"/>
      <c r="O102" s="297"/>
      <c r="P102" s="297"/>
      <c r="Q102" s="297"/>
      <c r="R102" s="297"/>
      <c r="S102" s="297"/>
      <c r="T102" s="297"/>
      <c r="U102" s="297"/>
    </row>
    <row r="103" spans="1:21">
      <c r="A103" s="1048"/>
      <c r="B103" s="647" t="s">
        <v>299</v>
      </c>
      <c r="C103" s="645" t="s">
        <v>121</v>
      </c>
      <c r="D103" s="645">
        <v>100</v>
      </c>
      <c r="E103" s="649">
        <v>55.17</v>
      </c>
      <c r="F103" s="649">
        <f>D103*E103</f>
        <v>5517</v>
      </c>
      <c r="G103" s="297" t="s">
        <v>572</v>
      </c>
      <c r="H103" s="541">
        <v>11602</v>
      </c>
      <c r="I103" s="297"/>
      <c r="J103" s="297"/>
      <c r="K103" s="297"/>
      <c r="L103" s="297"/>
      <c r="M103" s="297"/>
      <c r="N103" s="297"/>
      <c r="O103" s="297"/>
      <c r="P103" s="297"/>
      <c r="Q103" s="297"/>
      <c r="R103" s="297"/>
      <c r="S103" s="297"/>
      <c r="T103" s="297"/>
      <c r="U103" s="297"/>
    </row>
    <row r="104" spans="1:21">
      <c r="A104" s="647"/>
      <c r="B104" s="647"/>
      <c r="C104" s="645"/>
      <c r="D104" s="645"/>
      <c r="E104" s="650"/>
      <c r="F104" s="649">
        <f>SUM(F100:F103)</f>
        <v>12194.5</v>
      </c>
      <c r="G104" s="297"/>
      <c r="H104" s="541"/>
      <c r="I104" s="297"/>
      <c r="J104" s="297"/>
      <c r="K104" s="297"/>
      <c r="L104" s="297"/>
      <c r="M104" s="297"/>
      <c r="N104" s="297"/>
      <c r="O104" s="297"/>
      <c r="P104" s="297"/>
      <c r="Q104" s="297"/>
      <c r="R104" s="297"/>
      <c r="S104" s="297"/>
      <c r="T104" s="297"/>
      <c r="U104" s="297"/>
    </row>
    <row r="105" spans="1:21">
      <c r="A105" s="645"/>
      <c r="B105" s="651" t="s">
        <v>313</v>
      </c>
      <c r="C105" s="645"/>
      <c r="D105" s="645"/>
      <c r="E105" s="649"/>
      <c r="F105" s="650">
        <f>ROUND(F104/100,2)</f>
        <v>121.95</v>
      </c>
      <c r="G105" s="297"/>
      <c r="H105" s="541"/>
      <c r="I105" s="297"/>
      <c r="J105" s="297"/>
      <c r="K105" s="297"/>
      <c r="L105" s="297"/>
      <c r="M105" s="297"/>
      <c r="N105" s="297"/>
      <c r="O105" s="297"/>
      <c r="P105" s="297"/>
      <c r="Q105" s="297"/>
      <c r="R105" s="297"/>
      <c r="S105" s="297"/>
      <c r="T105" s="297"/>
      <c r="U105" s="297"/>
    </row>
    <row r="106" spans="1:21">
      <c r="A106" s="645"/>
      <c r="B106" s="647"/>
      <c r="C106" s="645"/>
      <c r="D106" s="645"/>
      <c r="E106" s="649"/>
      <c r="F106" s="645"/>
      <c r="G106" s="297"/>
      <c r="H106" s="541"/>
      <c r="I106" s="297"/>
      <c r="J106" s="297"/>
      <c r="K106" s="297"/>
      <c r="L106" s="297"/>
      <c r="M106" s="297"/>
      <c r="N106" s="297"/>
      <c r="O106" s="297"/>
      <c r="P106" s="297"/>
      <c r="Q106" s="297"/>
      <c r="R106" s="297"/>
      <c r="S106" s="297"/>
      <c r="T106" s="297"/>
      <c r="U106" s="297"/>
    </row>
    <row r="107" spans="1:21" ht="35.25" customHeight="1">
      <c r="A107" s="1046" t="s">
        <v>891</v>
      </c>
      <c r="B107" s="651" t="s">
        <v>350</v>
      </c>
      <c r="C107" s="299" t="s">
        <v>118</v>
      </c>
      <c r="D107" s="299" t="s">
        <v>147</v>
      </c>
      <c r="E107" s="650" t="s">
        <v>298</v>
      </c>
      <c r="F107" s="650" t="s">
        <v>115</v>
      </c>
      <c r="G107" s="4" t="s">
        <v>301</v>
      </c>
      <c r="H107" s="541"/>
      <c r="I107" s="297"/>
      <c r="J107" s="297"/>
      <c r="K107" s="297"/>
      <c r="L107" s="297"/>
      <c r="M107" s="297"/>
      <c r="N107" s="297"/>
      <c r="O107" s="297"/>
      <c r="P107" s="297"/>
      <c r="Q107" s="297"/>
      <c r="R107" s="297"/>
      <c r="S107" s="297"/>
      <c r="T107" s="297"/>
      <c r="U107" s="297"/>
    </row>
    <row r="108" spans="1:21">
      <c r="A108" s="1047"/>
      <c r="B108" s="647" t="s">
        <v>573</v>
      </c>
      <c r="C108" s="645" t="s">
        <v>120</v>
      </c>
      <c r="D108" s="645">
        <v>10</v>
      </c>
      <c r="E108" s="649">
        <v>64.23</v>
      </c>
      <c r="F108" s="649">
        <f>D108*E108</f>
        <v>642.30000000000007</v>
      </c>
      <c r="G108" s="297" t="s">
        <v>574</v>
      </c>
      <c r="H108" s="541"/>
      <c r="I108" s="297"/>
      <c r="J108" s="297"/>
      <c r="K108" s="297"/>
      <c r="L108" s="297"/>
      <c r="M108" s="297"/>
      <c r="N108" s="297"/>
      <c r="O108" s="297"/>
      <c r="P108" s="297"/>
      <c r="Q108" s="297"/>
      <c r="R108" s="297"/>
      <c r="S108" s="297"/>
      <c r="T108" s="297"/>
      <c r="U108" s="297"/>
    </row>
    <row r="109" spans="1:21" ht="30.75" customHeight="1">
      <c r="A109" s="1047"/>
      <c r="B109" s="647" t="s">
        <v>575</v>
      </c>
      <c r="C109" s="645" t="s">
        <v>120</v>
      </c>
      <c r="D109" s="645">
        <v>0</v>
      </c>
      <c r="E109" s="649">
        <v>0</v>
      </c>
      <c r="F109" s="649">
        <f>D109*E109</f>
        <v>0</v>
      </c>
      <c r="G109" s="297" t="s">
        <v>576</v>
      </c>
      <c r="H109" s="541"/>
      <c r="I109" s="297"/>
      <c r="J109" s="297"/>
      <c r="K109" s="297"/>
      <c r="L109" s="297"/>
      <c r="M109" s="297"/>
      <c r="N109" s="297"/>
      <c r="O109" s="297"/>
      <c r="P109" s="297"/>
      <c r="Q109" s="297"/>
      <c r="R109" s="297"/>
      <c r="S109" s="297"/>
      <c r="T109" s="297"/>
      <c r="U109" s="297"/>
    </row>
    <row r="110" spans="1:21" ht="35.25" customHeight="1">
      <c r="A110" s="1047"/>
      <c r="B110" s="647" t="s">
        <v>577</v>
      </c>
      <c r="C110" s="645" t="s">
        <v>232</v>
      </c>
      <c r="D110" s="645">
        <v>10</v>
      </c>
      <c r="E110" s="649">
        <v>1.03</v>
      </c>
      <c r="F110" s="649">
        <f>D110*E110*20</f>
        <v>206</v>
      </c>
      <c r="G110" s="297" t="s">
        <v>576</v>
      </c>
      <c r="H110" s="541" t="s">
        <v>578</v>
      </c>
      <c r="I110" s="667">
        <v>42277</v>
      </c>
      <c r="J110" s="297"/>
      <c r="K110" s="297"/>
      <c r="L110" s="542"/>
      <c r="M110" s="297"/>
      <c r="N110" s="297"/>
      <c r="O110" s="297"/>
      <c r="P110" s="297"/>
      <c r="Q110" s="297"/>
      <c r="R110" s="297"/>
      <c r="S110" s="297"/>
      <c r="T110" s="297"/>
      <c r="U110" s="297"/>
    </row>
    <row r="111" spans="1:21" ht="24" customHeight="1">
      <c r="A111" s="1047"/>
      <c r="B111" s="647" t="s">
        <v>579</v>
      </c>
      <c r="C111" s="645" t="s">
        <v>352</v>
      </c>
      <c r="D111" s="645">
        <v>7.1999999999999995E-2</v>
      </c>
      <c r="E111" s="649">
        <v>198.41</v>
      </c>
      <c r="F111" s="649">
        <f>D111*E111</f>
        <v>14.285519999999998</v>
      </c>
      <c r="G111" s="297" t="s">
        <v>576</v>
      </c>
      <c r="H111" s="541" t="s">
        <v>580</v>
      </c>
      <c r="I111" s="667">
        <v>42277</v>
      </c>
      <c r="J111" s="297"/>
      <c r="K111" s="297"/>
      <c r="L111" s="297"/>
      <c r="M111" s="297"/>
      <c r="N111" s="297"/>
      <c r="O111" s="297"/>
      <c r="P111" s="297"/>
      <c r="Q111" s="297"/>
      <c r="R111" s="297"/>
      <c r="S111" s="297"/>
      <c r="T111" s="297"/>
      <c r="U111" s="297"/>
    </row>
    <row r="112" spans="1:21">
      <c r="A112" s="1048" t="s">
        <v>354</v>
      </c>
      <c r="B112" s="1045"/>
      <c r="C112" s="1045"/>
      <c r="D112" s="1045"/>
      <c r="E112" s="1045"/>
      <c r="F112" s="649">
        <f>ROUND(SUM(F108:F111),2)</f>
        <v>862.59</v>
      </c>
      <c r="G112" s="297"/>
      <c r="H112" s="297"/>
      <c r="I112" s="297"/>
      <c r="J112" s="297"/>
      <c r="K112" s="297"/>
      <c r="L112" s="297"/>
      <c r="M112" s="297"/>
      <c r="N112" s="297"/>
      <c r="O112" s="297"/>
      <c r="P112" s="297"/>
      <c r="Q112" s="297"/>
      <c r="R112" s="297"/>
      <c r="S112" s="297"/>
      <c r="T112" s="297"/>
      <c r="U112" s="297"/>
    </row>
    <row r="113" spans="1:21">
      <c r="A113" s="1048" t="s">
        <v>235</v>
      </c>
      <c r="B113" s="1045"/>
      <c r="C113" s="1045"/>
      <c r="D113" s="1045"/>
      <c r="E113" s="1045"/>
      <c r="F113" s="299">
        <v>60.5</v>
      </c>
      <c r="G113" s="297"/>
      <c r="H113" s="297"/>
      <c r="I113" s="297"/>
      <c r="J113" s="297"/>
      <c r="K113" s="297"/>
      <c r="L113" s="297"/>
      <c r="M113" s="297"/>
      <c r="N113" s="297"/>
      <c r="O113" s="297"/>
      <c r="P113" s="297"/>
      <c r="Q113" s="297"/>
      <c r="R113" s="297"/>
      <c r="S113" s="297"/>
      <c r="T113" s="297"/>
      <c r="U113" s="297"/>
    </row>
    <row r="114" spans="1:21">
      <c r="A114" s="297"/>
      <c r="B114" s="490"/>
      <c r="C114" s="297"/>
      <c r="D114" s="297"/>
      <c r="E114" s="542"/>
      <c r="F114" s="297"/>
      <c r="G114" s="297"/>
      <c r="H114" s="297"/>
      <c r="I114" s="297"/>
      <c r="J114" s="297"/>
      <c r="K114" s="297"/>
      <c r="L114" s="297"/>
      <c r="M114" s="297"/>
      <c r="N114" s="297"/>
      <c r="O114" s="297"/>
      <c r="P114" s="297"/>
      <c r="Q114" s="297"/>
      <c r="R114" s="297"/>
      <c r="S114" s="297"/>
      <c r="T114" s="297"/>
      <c r="U114" s="297"/>
    </row>
    <row r="115" spans="1:21">
      <c r="A115" s="4" t="s">
        <v>361</v>
      </c>
      <c r="B115" s="490"/>
      <c r="C115" s="297"/>
      <c r="D115" s="297"/>
      <c r="E115" s="542"/>
      <c r="F115" s="297"/>
      <c r="G115" s="297"/>
      <c r="H115" s="663"/>
      <c r="I115" s="297"/>
      <c r="J115" s="297"/>
      <c r="K115" s="297"/>
      <c r="L115" s="297"/>
      <c r="M115" s="297"/>
      <c r="N115" s="297"/>
      <c r="O115" s="297"/>
      <c r="P115" s="297"/>
      <c r="Q115" s="297"/>
      <c r="R115" s="297"/>
      <c r="S115" s="297"/>
      <c r="T115" s="297"/>
      <c r="U115" s="297"/>
    </row>
    <row r="116" spans="1:21">
      <c r="A116" s="297" t="s">
        <v>307</v>
      </c>
      <c r="B116" s="490"/>
      <c r="C116" s="297"/>
      <c r="D116" s="297"/>
      <c r="E116" s="542"/>
      <c r="F116" s="297"/>
      <c r="G116" s="297"/>
      <c r="H116" s="297"/>
      <c r="I116" s="297"/>
      <c r="J116" s="297"/>
      <c r="K116" s="297"/>
      <c r="L116" s="297"/>
      <c r="M116" s="297"/>
      <c r="N116" s="297"/>
      <c r="O116" s="297"/>
      <c r="P116" s="297"/>
      <c r="Q116" s="297"/>
      <c r="R116" s="297"/>
      <c r="S116" s="297"/>
      <c r="T116" s="297"/>
      <c r="U116" s="297"/>
    </row>
    <row r="117" spans="1:21">
      <c r="A117" s="297" t="s">
        <v>257</v>
      </c>
      <c r="B117" s="490"/>
      <c r="C117" s="297"/>
      <c r="D117" s="297"/>
      <c r="E117" s="542"/>
      <c r="F117" s="297"/>
      <c r="G117" s="297"/>
      <c r="H117" s="297"/>
      <c r="I117" s="297"/>
      <c r="J117" s="297"/>
      <c r="K117" s="297"/>
      <c r="L117" s="297"/>
      <c r="M117" s="297"/>
      <c r="N117" s="297"/>
      <c r="O117" s="297"/>
      <c r="P117" s="297"/>
      <c r="Q117" s="297"/>
      <c r="R117" s="297"/>
      <c r="S117" s="297"/>
      <c r="T117" s="297"/>
      <c r="U117" s="297"/>
    </row>
    <row r="118" spans="1:21">
      <c r="A118" s="297" t="s">
        <v>258</v>
      </c>
      <c r="B118" s="490"/>
      <c r="C118" s="297"/>
      <c r="D118" s="297"/>
      <c r="E118" s="542"/>
      <c r="F118" s="297"/>
      <c r="G118" s="297"/>
      <c r="H118" s="297"/>
      <c r="I118" s="297"/>
      <c r="J118" s="297"/>
      <c r="K118" s="297"/>
      <c r="L118" s="297"/>
      <c r="M118" s="297"/>
      <c r="N118" s="297"/>
      <c r="O118" s="297"/>
      <c r="P118" s="297"/>
      <c r="Q118" s="297"/>
      <c r="R118" s="297"/>
      <c r="S118" s="297"/>
      <c r="T118" s="297"/>
      <c r="U118" s="297"/>
    </row>
    <row r="119" spans="1:21">
      <c r="A119" s="297" t="s">
        <v>259</v>
      </c>
      <c r="B119" s="490"/>
      <c r="C119" s="297"/>
      <c r="D119" s="297"/>
      <c r="E119" s="297"/>
      <c r="F119" s="297"/>
      <c r="G119" s="297"/>
      <c r="H119" s="297"/>
      <c r="I119" s="297"/>
      <c r="J119" s="297"/>
      <c r="K119" s="297"/>
      <c r="L119" s="297"/>
      <c r="M119" s="297"/>
      <c r="N119" s="297"/>
      <c r="O119" s="297"/>
      <c r="P119" s="297"/>
      <c r="Q119" s="297"/>
      <c r="R119" s="297"/>
      <c r="S119" s="297"/>
      <c r="T119" s="297"/>
      <c r="U119" s="297"/>
    </row>
    <row r="120" spans="1:21">
      <c r="A120" s="297" t="s">
        <v>260</v>
      </c>
      <c r="B120" s="297"/>
      <c r="C120" s="297"/>
      <c r="D120" s="297"/>
      <c r="E120" s="297"/>
      <c r="F120" s="297"/>
      <c r="G120" s="297"/>
      <c r="H120" s="297"/>
      <c r="I120" s="297"/>
      <c r="J120" s="297"/>
      <c r="K120" s="297"/>
      <c r="L120" s="297"/>
      <c r="M120" s="297"/>
      <c r="N120" s="297"/>
      <c r="O120" s="297"/>
      <c r="P120" s="297"/>
      <c r="Q120" s="297"/>
      <c r="R120" s="297"/>
      <c r="S120" s="297"/>
      <c r="T120" s="297"/>
      <c r="U120" s="297"/>
    </row>
    <row r="121" spans="1:21" ht="27.75" customHeight="1">
      <c r="A121" s="297" t="s">
        <v>261</v>
      </c>
      <c r="B121" s="297"/>
      <c r="C121" s="297"/>
      <c r="D121" s="297"/>
      <c r="E121" s="297"/>
      <c r="F121" s="297"/>
      <c r="G121" s="297"/>
      <c r="H121" s="297"/>
      <c r="I121" s="297"/>
      <c r="J121" s="297"/>
      <c r="K121" s="297"/>
      <c r="L121" s="297"/>
      <c r="M121" s="297"/>
      <c r="N121" s="297"/>
      <c r="O121" s="297"/>
      <c r="P121" s="297"/>
      <c r="Q121" s="297"/>
      <c r="R121" s="297"/>
      <c r="S121" s="297"/>
      <c r="T121" s="297"/>
      <c r="U121" s="297"/>
    </row>
    <row r="122" spans="1:21">
      <c r="A122" s="297" t="s">
        <v>262</v>
      </c>
      <c r="B122" s="297"/>
      <c r="C122" s="297"/>
      <c r="D122" s="297"/>
      <c r="E122" s="297"/>
      <c r="F122" s="297"/>
      <c r="G122" s="297"/>
      <c r="H122" s="297"/>
      <c r="I122" s="297"/>
      <c r="J122" s="297"/>
      <c r="K122" s="297"/>
      <c r="L122" s="297"/>
      <c r="M122" s="297"/>
      <c r="N122" s="297"/>
      <c r="O122" s="297"/>
      <c r="P122" s="297"/>
      <c r="Q122" s="297"/>
      <c r="R122" s="297"/>
      <c r="S122" s="297"/>
      <c r="T122" s="297"/>
      <c r="U122" s="297"/>
    </row>
    <row r="123" spans="1:21">
      <c r="A123" s="297"/>
      <c r="B123" s="297"/>
      <c r="C123" s="297"/>
      <c r="D123" s="297"/>
      <c r="E123" s="297"/>
      <c r="F123" s="297"/>
      <c r="G123" s="297"/>
      <c r="H123" s="297"/>
      <c r="I123" s="297"/>
      <c r="J123" s="297"/>
      <c r="K123" s="297"/>
      <c r="L123" s="297"/>
      <c r="M123" s="297"/>
      <c r="N123" s="297"/>
      <c r="O123" s="297"/>
      <c r="P123" s="297"/>
      <c r="Q123" s="297"/>
      <c r="R123" s="297"/>
      <c r="S123" s="297"/>
      <c r="T123" s="297"/>
      <c r="U123" s="297"/>
    </row>
    <row r="124" spans="1:21">
      <c r="A124" s="4" t="s">
        <v>303</v>
      </c>
      <c r="B124" s="297"/>
      <c r="C124" s="297"/>
      <c r="D124" s="297"/>
      <c r="E124" s="297"/>
      <c r="F124" s="297"/>
      <c r="G124" s="297"/>
      <c r="H124" s="297"/>
      <c r="I124" s="297"/>
      <c r="J124" s="297"/>
      <c r="K124" s="297"/>
      <c r="L124" s="297"/>
      <c r="M124" s="297"/>
      <c r="N124" s="297"/>
      <c r="O124" s="297"/>
      <c r="P124" s="297"/>
      <c r="Q124" s="297"/>
      <c r="R124" s="297"/>
      <c r="S124" s="297"/>
      <c r="T124" s="297"/>
      <c r="U124" s="297"/>
    </row>
    <row r="125" spans="1:21">
      <c r="A125" s="1042" t="s">
        <v>263</v>
      </c>
      <c r="B125" s="1042"/>
      <c r="C125" s="297"/>
      <c r="D125" s="297"/>
      <c r="E125" s="297"/>
      <c r="F125" s="297"/>
      <c r="G125" s="297"/>
      <c r="H125" s="297"/>
      <c r="I125" s="297"/>
      <c r="J125" s="297"/>
      <c r="K125" s="297"/>
      <c r="L125" s="297"/>
      <c r="M125" s="297"/>
      <c r="N125" s="297"/>
      <c r="O125" s="297"/>
      <c r="P125" s="297"/>
      <c r="Q125" s="297"/>
      <c r="R125" s="297"/>
      <c r="S125" s="297"/>
      <c r="T125" s="297"/>
      <c r="U125" s="297"/>
    </row>
    <row r="126" spans="1:21">
      <c r="A126" s="297"/>
      <c r="B126" s="297"/>
      <c r="C126" s="297"/>
      <c r="D126" s="297"/>
      <c r="E126" s="297"/>
      <c r="F126" s="297"/>
      <c r="G126" s="297"/>
      <c r="H126" s="297"/>
      <c r="I126" s="297"/>
      <c r="J126" s="297"/>
      <c r="K126" s="297"/>
      <c r="L126" s="297"/>
      <c r="M126" s="297"/>
      <c r="N126" s="297"/>
      <c r="O126" s="297"/>
      <c r="P126" s="297"/>
      <c r="Q126" s="297"/>
      <c r="R126" s="297"/>
      <c r="S126" s="297"/>
      <c r="T126" s="297"/>
      <c r="U126" s="297"/>
    </row>
    <row r="127" spans="1:21" ht="25.5">
      <c r="A127" s="668" t="s">
        <v>264</v>
      </c>
      <c r="B127" s="668" t="s">
        <v>265</v>
      </c>
      <c r="C127" s="668" t="s">
        <v>118</v>
      </c>
      <c r="D127" s="668" t="s">
        <v>163</v>
      </c>
      <c r="E127" s="668" t="s">
        <v>266</v>
      </c>
      <c r="F127" s="668" t="s">
        <v>117</v>
      </c>
      <c r="G127" s="668" t="s">
        <v>267</v>
      </c>
      <c r="H127" s="668" t="s">
        <v>268</v>
      </c>
      <c r="I127" s="297"/>
      <c r="J127" s="297"/>
      <c r="K127" s="297"/>
      <c r="L127" s="297"/>
      <c r="M127" s="297"/>
      <c r="N127" s="297"/>
      <c r="O127" s="297"/>
      <c r="P127" s="297"/>
      <c r="Q127" s="297"/>
      <c r="R127" s="297"/>
      <c r="S127" s="297"/>
      <c r="T127" s="297"/>
      <c r="U127" s="297"/>
    </row>
    <row r="128" spans="1:21" ht="159.75" customHeight="1">
      <c r="A128" s="669">
        <v>111602</v>
      </c>
      <c r="B128" s="670" t="s">
        <v>269</v>
      </c>
      <c r="C128" s="669" t="s">
        <v>270</v>
      </c>
      <c r="D128" s="671">
        <v>0</v>
      </c>
      <c r="E128" s="671">
        <v>50.36</v>
      </c>
      <c r="F128" s="671">
        <v>50.36</v>
      </c>
      <c r="G128" s="669"/>
      <c r="H128" s="669"/>
      <c r="I128" s="297"/>
      <c r="J128" s="297"/>
      <c r="K128" s="297"/>
      <c r="L128" s="297"/>
      <c r="M128" s="297"/>
      <c r="N128" s="297"/>
      <c r="O128" s="297"/>
      <c r="P128" s="297"/>
      <c r="Q128" s="297"/>
      <c r="R128" s="297"/>
      <c r="S128" s="297"/>
      <c r="T128" s="297"/>
      <c r="U128" s="297"/>
    </row>
    <row r="129" spans="1:21" ht="38.25">
      <c r="A129" s="647">
        <v>111604</v>
      </c>
      <c r="B129" s="672" t="s">
        <v>271</v>
      </c>
      <c r="C129" s="647" t="s">
        <v>270</v>
      </c>
      <c r="D129" s="673">
        <v>0</v>
      </c>
      <c r="E129" s="673">
        <v>100.72</v>
      </c>
      <c r="F129" s="673">
        <v>100.72</v>
      </c>
      <c r="G129" s="647"/>
      <c r="H129" s="647"/>
      <c r="I129" s="297"/>
      <c r="J129" s="297"/>
      <c r="K129" s="297"/>
      <c r="L129" s="297"/>
      <c r="M129" s="297"/>
      <c r="N129" s="297"/>
      <c r="O129" s="297"/>
      <c r="P129" s="297"/>
      <c r="Q129" s="297"/>
      <c r="R129" s="297"/>
      <c r="S129" s="297"/>
      <c r="T129" s="297"/>
      <c r="U129" s="297"/>
    </row>
    <row r="130" spans="1:21" ht="15.75" customHeight="1">
      <c r="A130" s="669">
        <v>111606</v>
      </c>
      <c r="B130" s="670" t="s">
        <v>272</v>
      </c>
      <c r="C130" s="669" t="s">
        <v>270</v>
      </c>
      <c r="D130" s="671">
        <v>0</v>
      </c>
      <c r="E130" s="671">
        <v>69.56</v>
      </c>
      <c r="F130" s="671">
        <v>69.56</v>
      </c>
      <c r="G130" s="669"/>
      <c r="H130" s="669"/>
      <c r="I130" s="297"/>
      <c r="J130" s="297"/>
      <c r="K130" s="297"/>
      <c r="L130" s="297"/>
      <c r="M130" s="297"/>
      <c r="N130" s="297"/>
      <c r="O130" s="297"/>
      <c r="P130" s="297"/>
      <c r="Q130" s="297"/>
      <c r="R130" s="297"/>
      <c r="S130" s="297"/>
      <c r="T130" s="297"/>
      <c r="U130" s="297"/>
    </row>
    <row r="131" spans="1:21" ht="38.25">
      <c r="A131" s="647">
        <v>111608</v>
      </c>
      <c r="B131" s="672" t="s">
        <v>273</v>
      </c>
      <c r="C131" s="647" t="s">
        <v>270</v>
      </c>
      <c r="D131" s="673">
        <v>35.85</v>
      </c>
      <c r="E131" s="673">
        <v>76.8</v>
      </c>
      <c r="F131" s="673">
        <v>112.65</v>
      </c>
      <c r="G131" s="647"/>
      <c r="H131" s="647"/>
      <c r="I131" s="297"/>
      <c r="J131" s="297"/>
      <c r="K131" s="297"/>
      <c r="L131" s="297"/>
      <c r="M131" s="297"/>
      <c r="N131" s="297"/>
      <c r="O131" s="297"/>
      <c r="P131" s="297"/>
      <c r="Q131" s="297"/>
      <c r="R131" s="297"/>
      <c r="S131" s="297"/>
      <c r="T131" s="297"/>
      <c r="U131" s="297"/>
    </row>
    <row r="132" spans="1:21" ht="38.25">
      <c r="A132" s="669">
        <v>111622</v>
      </c>
      <c r="B132" s="670" t="s">
        <v>274</v>
      </c>
      <c r="C132" s="669" t="s">
        <v>275</v>
      </c>
      <c r="D132" s="671">
        <v>12.24</v>
      </c>
      <c r="E132" s="671">
        <v>0</v>
      </c>
      <c r="F132" s="671">
        <v>12.24</v>
      </c>
      <c r="G132" s="669"/>
      <c r="H132" s="669"/>
      <c r="I132" s="297"/>
      <c r="J132" s="297"/>
      <c r="K132" s="297"/>
      <c r="L132" s="297"/>
      <c r="M132" s="297"/>
      <c r="N132" s="297"/>
      <c r="O132" s="297"/>
      <c r="P132" s="297"/>
      <c r="Q132" s="297"/>
      <c r="R132" s="297"/>
      <c r="S132" s="297"/>
      <c r="T132" s="297"/>
      <c r="U132" s="297"/>
    </row>
    <row r="133" spans="1:21">
      <c r="A133" s="297"/>
      <c r="B133" s="297"/>
      <c r="C133" s="297"/>
      <c r="D133" s="297"/>
      <c r="E133" s="297"/>
      <c r="F133" s="297"/>
      <c r="G133" s="297"/>
      <c r="H133" s="297"/>
      <c r="I133" s="297"/>
      <c r="J133" s="297"/>
      <c r="K133" s="297"/>
      <c r="L133" s="297"/>
      <c r="M133" s="297"/>
      <c r="N133" s="297"/>
      <c r="O133" s="297"/>
      <c r="P133" s="297"/>
      <c r="Q133" s="297"/>
      <c r="R133" s="297"/>
      <c r="S133" s="297"/>
      <c r="T133" s="297"/>
      <c r="U133" s="297"/>
    </row>
    <row r="134" spans="1:21">
      <c r="A134" s="297"/>
      <c r="B134" s="297"/>
      <c r="C134" s="297"/>
      <c r="D134" s="297"/>
      <c r="E134" s="297"/>
      <c r="F134" s="297"/>
      <c r="G134" s="297"/>
      <c r="H134" s="297"/>
      <c r="I134" s="297"/>
      <c r="J134" s="297"/>
      <c r="K134" s="297"/>
      <c r="L134" s="297"/>
      <c r="M134" s="297"/>
      <c r="N134" s="297"/>
      <c r="O134" s="297"/>
      <c r="P134" s="297"/>
      <c r="Q134" s="297"/>
      <c r="R134" s="297"/>
      <c r="S134" s="297"/>
      <c r="T134" s="297"/>
      <c r="U134" s="297"/>
    </row>
    <row r="135" spans="1:21">
      <c r="A135" s="1042" t="s">
        <v>263</v>
      </c>
      <c r="B135" s="1042"/>
      <c r="C135" s="297"/>
      <c r="D135" s="297"/>
      <c r="E135" s="297"/>
      <c r="F135" s="297"/>
      <c r="G135" s="297"/>
      <c r="H135" s="297"/>
      <c r="I135" s="297"/>
      <c r="J135" s="297"/>
      <c r="K135" s="297"/>
      <c r="L135" s="297"/>
      <c r="M135" s="297"/>
      <c r="N135" s="297"/>
      <c r="O135" s="297"/>
      <c r="P135" s="297"/>
      <c r="Q135" s="297"/>
      <c r="R135" s="297"/>
      <c r="S135" s="297"/>
      <c r="T135" s="297"/>
      <c r="U135" s="297"/>
    </row>
    <row r="136" spans="1:21">
      <c r="A136" s="297"/>
      <c r="B136" s="297"/>
      <c r="C136" s="297"/>
      <c r="D136" s="297"/>
      <c r="E136" s="297"/>
      <c r="F136" s="297"/>
      <c r="G136" s="297"/>
      <c r="H136" s="297"/>
      <c r="I136" s="297"/>
      <c r="J136" s="297"/>
      <c r="K136" s="297"/>
      <c r="L136" s="297"/>
      <c r="M136" s="297"/>
      <c r="N136" s="297"/>
      <c r="O136" s="297"/>
      <c r="P136" s="297"/>
      <c r="Q136" s="297"/>
      <c r="R136" s="297"/>
      <c r="S136" s="297"/>
      <c r="T136" s="297"/>
      <c r="U136" s="297"/>
    </row>
    <row r="137" spans="1:21" ht="61.5" customHeight="1">
      <c r="A137" s="668" t="s">
        <v>264</v>
      </c>
      <c r="B137" s="668" t="s">
        <v>265</v>
      </c>
      <c r="C137" s="668" t="s">
        <v>118</v>
      </c>
      <c r="D137" s="668" t="s">
        <v>163</v>
      </c>
      <c r="E137" s="668" t="s">
        <v>266</v>
      </c>
      <c r="F137" s="668" t="s">
        <v>117</v>
      </c>
      <c r="G137" s="668" t="s">
        <v>267</v>
      </c>
      <c r="H137" s="668" t="s">
        <v>268</v>
      </c>
      <c r="I137" s="297"/>
      <c r="J137" s="297"/>
      <c r="K137" s="297"/>
      <c r="L137" s="297"/>
      <c r="M137" s="297"/>
      <c r="N137" s="297"/>
      <c r="O137" s="297"/>
      <c r="P137" s="297"/>
      <c r="Q137" s="297"/>
      <c r="R137" s="297"/>
      <c r="S137" s="297"/>
      <c r="T137" s="297"/>
      <c r="U137" s="297"/>
    </row>
    <row r="138" spans="1:21" ht="25.5">
      <c r="A138" s="669">
        <v>110110</v>
      </c>
      <c r="B138" s="670" t="s">
        <v>276</v>
      </c>
      <c r="C138" s="669" t="s">
        <v>270</v>
      </c>
      <c r="D138" s="671">
        <v>250.43</v>
      </c>
      <c r="E138" s="671">
        <v>0</v>
      </c>
      <c r="F138" s="671">
        <v>250.43</v>
      </c>
      <c r="G138" s="669"/>
      <c r="H138" s="669"/>
      <c r="I138" s="297"/>
      <c r="J138" s="297"/>
      <c r="K138" s="297"/>
      <c r="L138" s="297"/>
      <c r="M138" s="297"/>
      <c r="N138" s="297"/>
      <c r="O138" s="297"/>
      <c r="P138" s="297"/>
      <c r="Q138" s="297"/>
      <c r="R138" s="297"/>
      <c r="S138" s="297"/>
      <c r="T138" s="297"/>
      <c r="U138" s="297"/>
    </row>
    <row r="139" spans="1:21" ht="25.5">
      <c r="A139" s="647">
        <v>110113</v>
      </c>
      <c r="B139" s="672" t="s">
        <v>277</v>
      </c>
      <c r="C139" s="647" t="s">
        <v>270</v>
      </c>
      <c r="D139" s="673">
        <v>259.88</v>
      </c>
      <c r="E139" s="673">
        <v>0</v>
      </c>
      <c r="F139" s="673">
        <v>259.88</v>
      </c>
      <c r="G139" s="647"/>
      <c r="H139" s="647"/>
      <c r="I139" s="297"/>
      <c r="J139" s="297"/>
      <c r="K139" s="297"/>
      <c r="L139" s="297"/>
      <c r="M139" s="297"/>
      <c r="N139" s="297"/>
      <c r="O139" s="297"/>
      <c r="P139" s="297"/>
      <c r="Q139" s="297"/>
      <c r="R139" s="297"/>
      <c r="S139" s="297"/>
      <c r="T139" s="297"/>
      <c r="U139" s="297"/>
    </row>
    <row r="140" spans="1:21" ht="25.5">
      <c r="A140" s="669">
        <v>110116</v>
      </c>
      <c r="B140" s="670" t="s">
        <v>278</v>
      </c>
      <c r="C140" s="669" t="s">
        <v>270</v>
      </c>
      <c r="D140" s="671">
        <v>266.44</v>
      </c>
      <c r="E140" s="671">
        <v>0</v>
      </c>
      <c r="F140" s="671">
        <v>266.44</v>
      </c>
      <c r="G140" s="669"/>
      <c r="H140" s="669"/>
      <c r="I140" s="297"/>
      <c r="J140" s="297"/>
      <c r="K140" s="297"/>
      <c r="L140" s="297"/>
      <c r="M140" s="297"/>
      <c r="N140" s="297"/>
      <c r="O140" s="297"/>
      <c r="P140" s="297"/>
      <c r="Q140" s="297"/>
      <c r="R140" s="297"/>
      <c r="S140" s="297"/>
      <c r="T140" s="297"/>
      <c r="U140" s="297"/>
    </row>
    <row r="141" spans="1:21" ht="25.5">
      <c r="A141" s="647">
        <v>110117</v>
      </c>
      <c r="B141" s="672" t="s">
        <v>279</v>
      </c>
      <c r="C141" s="647" t="s">
        <v>270</v>
      </c>
      <c r="D141" s="673">
        <v>275.63</v>
      </c>
      <c r="E141" s="673">
        <v>0</v>
      </c>
      <c r="F141" s="673">
        <v>275.63</v>
      </c>
      <c r="G141" s="647"/>
      <c r="H141" s="647"/>
      <c r="I141" s="297"/>
      <c r="J141" s="297"/>
      <c r="K141" s="297"/>
      <c r="L141" s="297"/>
      <c r="M141" s="297"/>
      <c r="N141" s="297"/>
      <c r="O141" s="297"/>
      <c r="P141" s="297"/>
      <c r="Q141" s="297"/>
      <c r="R141" s="297"/>
      <c r="S141" s="297"/>
      <c r="T141" s="297"/>
      <c r="U141" s="297"/>
    </row>
    <row r="142" spans="1:21" ht="25.5">
      <c r="A142" s="669">
        <v>110119</v>
      </c>
      <c r="B142" s="670" t="s">
        <v>280</v>
      </c>
      <c r="C142" s="669" t="s">
        <v>270</v>
      </c>
      <c r="D142" s="671">
        <v>284.81</v>
      </c>
      <c r="E142" s="671">
        <v>0</v>
      </c>
      <c r="F142" s="671">
        <v>284.81</v>
      </c>
      <c r="G142" s="669"/>
      <c r="H142" s="669"/>
      <c r="I142" s="297"/>
      <c r="J142" s="297"/>
      <c r="K142" s="297"/>
      <c r="L142" s="297"/>
      <c r="M142" s="297"/>
      <c r="N142" s="297"/>
      <c r="O142" s="297"/>
      <c r="P142" s="297"/>
      <c r="Q142" s="297"/>
      <c r="R142" s="297"/>
      <c r="S142" s="297"/>
      <c r="T142" s="297"/>
      <c r="U142" s="297"/>
    </row>
    <row r="143" spans="1:21">
      <c r="A143" s="297"/>
      <c r="B143" s="297"/>
      <c r="C143" s="297"/>
      <c r="D143" s="297"/>
      <c r="E143" s="297"/>
      <c r="F143" s="297"/>
      <c r="G143" s="297"/>
      <c r="H143" s="297"/>
      <c r="I143" s="297"/>
      <c r="J143" s="297"/>
      <c r="K143" s="297"/>
      <c r="L143" s="297"/>
      <c r="M143" s="297"/>
      <c r="N143" s="297"/>
      <c r="O143" s="297"/>
      <c r="P143" s="297"/>
      <c r="Q143" s="297"/>
      <c r="R143" s="297"/>
      <c r="S143" s="297"/>
      <c r="T143" s="297"/>
      <c r="U143" s="297"/>
    </row>
    <row r="144" spans="1:21" ht="29.25" customHeight="1">
      <c r="A144" s="1042" t="s">
        <v>263</v>
      </c>
      <c r="B144" s="1042"/>
      <c r="C144" s="297"/>
      <c r="D144" s="297"/>
      <c r="E144" s="297"/>
      <c r="F144" s="297"/>
      <c r="G144" s="297"/>
      <c r="H144" s="297"/>
      <c r="I144" s="297"/>
      <c r="J144" s="297"/>
      <c r="K144" s="297"/>
      <c r="L144" s="297"/>
      <c r="M144" s="297"/>
      <c r="N144" s="297"/>
      <c r="O144" s="297"/>
      <c r="P144" s="297"/>
      <c r="Q144" s="297"/>
      <c r="R144" s="297"/>
      <c r="S144" s="297"/>
      <c r="T144" s="297"/>
      <c r="U144" s="297"/>
    </row>
    <row r="145" spans="1:21">
      <c r="A145" s="297"/>
      <c r="B145" s="297"/>
      <c r="C145" s="297"/>
      <c r="D145" s="297"/>
      <c r="E145" s="297"/>
      <c r="F145" s="297"/>
      <c r="G145" s="297"/>
      <c r="H145" s="297"/>
      <c r="I145" s="297"/>
      <c r="J145" s="297"/>
      <c r="K145" s="297"/>
      <c r="L145" s="297"/>
      <c r="M145" s="297"/>
      <c r="N145" s="297"/>
      <c r="O145" s="297"/>
      <c r="P145" s="297"/>
      <c r="Q145" s="297"/>
      <c r="R145" s="297"/>
      <c r="S145" s="297"/>
      <c r="T145" s="297"/>
      <c r="U145" s="297"/>
    </row>
    <row r="146" spans="1:21" ht="25.5">
      <c r="A146" s="668" t="s">
        <v>264</v>
      </c>
      <c r="B146" s="668" t="s">
        <v>265</v>
      </c>
      <c r="C146" s="668" t="s">
        <v>118</v>
      </c>
      <c r="D146" s="668" t="s">
        <v>163</v>
      </c>
      <c r="E146" s="668" t="s">
        <v>266</v>
      </c>
      <c r="F146" s="668" t="s">
        <v>117</v>
      </c>
      <c r="G146" s="668" t="s">
        <v>267</v>
      </c>
      <c r="H146" s="668" t="s">
        <v>268</v>
      </c>
      <c r="I146" s="297"/>
      <c r="J146" s="297"/>
      <c r="K146" s="297"/>
      <c r="L146" s="297"/>
      <c r="M146" s="297"/>
      <c r="N146" s="297"/>
      <c r="O146" s="297"/>
      <c r="P146" s="297"/>
      <c r="Q146" s="297"/>
      <c r="R146" s="297"/>
      <c r="S146" s="297"/>
      <c r="T146" s="297"/>
      <c r="U146" s="297"/>
    </row>
    <row r="147" spans="1:21" ht="25.5">
      <c r="A147" s="669">
        <v>90102</v>
      </c>
      <c r="B147" s="670" t="s">
        <v>281</v>
      </c>
      <c r="C147" s="669" t="s">
        <v>275</v>
      </c>
      <c r="D147" s="671">
        <v>17.04</v>
      </c>
      <c r="E147" s="671">
        <v>33.39</v>
      </c>
      <c r="F147" s="671">
        <v>50.43</v>
      </c>
      <c r="G147" s="669"/>
      <c r="H147" s="669"/>
      <c r="I147" s="297"/>
      <c r="J147" s="297"/>
      <c r="K147" s="297"/>
      <c r="L147" s="297"/>
      <c r="M147" s="297"/>
      <c r="N147" s="297"/>
      <c r="O147" s="297"/>
      <c r="P147" s="297"/>
      <c r="Q147" s="297"/>
      <c r="R147" s="297"/>
      <c r="S147" s="297"/>
      <c r="T147" s="297"/>
      <c r="U147" s="297"/>
    </row>
    <row r="148" spans="1:21" ht="25.5">
      <c r="A148" s="647">
        <v>90103</v>
      </c>
      <c r="B148" s="672" t="s">
        <v>282</v>
      </c>
      <c r="C148" s="647" t="s">
        <v>275</v>
      </c>
      <c r="D148" s="673">
        <v>69.03</v>
      </c>
      <c r="E148" s="673">
        <v>38.54</v>
      </c>
      <c r="F148" s="673">
        <v>107.57</v>
      </c>
      <c r="G148" s="647"/>
      <c r="H148" s="647"/>
      <c r="I148" s="297"/>
      <c r="J148" s="297"/>
      <c r="K148" s="297"/>
      <c r="L148" s="297"/>
      <c r="M148" s="297"/>
      <c r="N148" s="297"/>
      <c r="O148" s="297"/>
      <c r="P148" s="297"/>
      <c r="Q148" s="297"/>
      <c r="R148" s="297"/>
      <c r="S148" s="297"/>
      <c r="T148" s="297"/>
      <c r="U148" s="297"/>
    </row>
    <row r="149" spans="1:21" ht="25.5">
      <c r="A149" s="669">
        <v>90104</v>
      </c>
      <c r="B149" s="670" t="s">
        <v>283</v>
      </c>
      <c r="C149" s="669" t="s">
        <v>275</v>
      </c>
      <c r="D149" s="671">
        <v>24.01</v>
      </c>
      <c r="E149" s="671">
        <v>30.83</v>
      </c>
      <c r="F149" s="671">
        <v>54.84</v>
      </c>
      <c r="G149" s="669"/>
      <c r="H149" s="669"/>
      <c r="I149" s="297"/>
      <c r="J149" s="297"/>
      <c r="K149" s="297"/>
      <c r="L149" s="297"/>
      <c r="M149" s="297"/>
      <c r="N149" s="297"/>
      <c r="O149" s="297"/>
      <c r="P149" s="297"/>
      <c r="Q149" s="297"/>
      <c r="R149" s="297"/>
      <c r="S149" s="297"/>
      <c r="T149" s="297"/>
      <c r="U149" s="297"/>
    </row>
    <row r="150" spans="1:21">
      <c r="A150" s="297"/>
      <c r="B150" s="297"/>
      <c r="C150" s="297"/>
      <c r="D150" s="297"/>
      <c r="E150" s="297"/>
      <c r="F150" s="297"/>
      <c r="G150" s="297"/>
      <c r="H150" s="297"/>
      <c r="I150" s="297"/>
      <c r="J150" s="297"/>
      <c r="K150" s="297"/>
      <c r="L150" s="297"/>
      <c r="M150" s="297"/>
      <c r="N150" s="297"/>
      <c r="O150" s="297"/>
      <c r="P150" s="297"/>
      <c r="Q150" s="297"/>
      <c r="R150" s="297"/>
      <c r="S150" s="297"/>
      <c r="T150" s="297"/>
      <c r="U150" s="297"/>
    </row>
    <row r="151" spans="1:21">
      <c r="A151" s="1042" t="s">
        <v>263</v>
      </c>
      <c r="B151" s="1042"/>
      <c r="C151" s="297"/>
      <c r="D151" s="297"/>
      <c r="E151" s="297"/>
      <c r="F151" s="297"/>
      <c r="G151" s="297"/>
      <c r="H151" s="297"/>
      <c r="I151" s="297"/>
      <c r="J151" s="297"/>
      <c r="K151" s="297"/>
      <c r="L151" s="297"/>
      <c r="M151" s="297"/>
      <c r="N151" s="297"/>
      <c r="O151" s="297"/>
      <c r="P151" s="297"/>
      <c r="Q151" s="297"/>
      <c r="R151" s="297"/>
      <c r="S151" s="297"/>
      <c r="T151" s="297"/>
      <c r="U151" s="297"/>
    </row>
    <row r="152" spans="1:21">
      <c r="A152" s="297"/>
      <c r="B152" s="297"/>
      <c r="C152" s="297"/>
      <c r="D152" s="297"/>
      <c r="E152" s="297"/>
      <c r="F152" s="297"/>
      <c r="G152" s="297"/>
      <c r="H152" s="297"/>
      <c r="I152" s="297"/>
      <c r="J152" s="297"/>
      <c r="K152" s="297"/>
      <c r="L152" s="297"/>
      <c r="M152" s="297"/>
      <c r="N152" s="297"/>
      <c r="O152" s="297"/>
      <c r="P152" s="297"/>
      <c r="Q152" s="297"/>
      <c r="R152" s="297"/>
      <c r="S152" s="297"/>
      <c r="T152" s="297"/>
      <c r="U152" s="297"/>
    </row>
    <row r="153" spans="1:21" ht="25.5">
      <c r="A153" s="668" t="s">
        <v>264</v>
      </c>
      <c r="B153" s="668" t="s">
        <v>265</v>
      </c>
      <c r="C153" s="668" t="s">
        <v>118</v>
      </c>
      <c r="D153" s="668" t="s">
        <v>163</v>
      </c>
      <c r="E153" s="668" t="s">
        <v>266</v>
      </c>
      <c r="F153" s="668" t="s">
        <v>117</v>
      </c>
      <c r="G153" s="668" t="s">
        <v>267</v>
      </c>
      <c r="H153" s="668" t="s">
        <v>268</v>
      </c>
      <c r="I153" s="297"/>
      <c r="J153" s="297"/>
      <c r="K153" s="297"/>
      <c r="L153" s="297"/>
      <c r="M153" s="297"/>
      <c r="N153" s="297"/>
      <c r="O153" s="297"/>
      <c r="P153" s="297"/>
      <c r="Q153" s="297"/>
      <c r="R153" s="297"/>
      <c r="S153" s="297"/>
      <c r="T153" s="297"/>
      <c r="U153" s="297"/>
    </row>
    <row r="154" spans="1:21" ht="38.25">
      <c r="A154" s="669">
        <v>140420</v>
      </c>
      <c r="B154" s="670" t="s">
        <v>284</v>
      </c>
      <c r="C154" s="669" t="s">
        <v>275</v>
      </c>
      <c r="D154" s="671">
        <v>21.9</v>
      </c>
      <c r="E154" s="671">
        <v>19.37</v>
      </c>
      <c r="F154" s="671">
        <v>41.27</v>
      </c>
      <c r="G154" s="669"/>
      <c r="H154" s="669"/>
      <c r="I154" s="297"/>
      <c r="J154" s="297"/>
      <c r="K154" s="297"/>
      <c r="L154" s="297"/>
      <c r="M154" s="297"/>
      <c r="N154" s="297"/>
      <c r="O154" s="297"/>
      <c r="P154" s="297"/>
      <c r="Q154" s="297"/>
      <c r="R154" s="297"/>
      <c r="S154" s="297"/>
      <c r="T154" s="297"/>
      <c r="U154" s="297"/>
    </row>
    <row r="155" spans="1:21" ht="38.25">
      <c r="A155" s="647">
        <v>140421</v>
      </c>
      <c r="B155" s="672" t="s">
        <v>285</v>
      </c>
      <c r="C155" s="647" t="s">
        <v>275</v>
      </c>
      <c r="D155" s="673">
        <v>25.51</v>
      </c>
      <c r="E155" s="673">
        <v>21.03</v>
      </c>
      <c r="F155" s="673">
        <v>46.54</v>
      </c>
      <c r="G155" s="647"/>
      <c r="H155" s="647"/>
      <c r="I155" s="297"/>
      <c r="J155" s="297"/>
      <c r="K155" s="297"/>
      <c r="L155" s="297"/>
      <c r="M155" s="297"/>
      <c r="N155" s="297"/>
      <c r="O155" s="297"/>
      <c r="P155" s="297"/>
      <c r="Q155" s="297"/>
      <c r="R155" s="297"/>
      <c r="S155" s="297"/>
      <c r="T155" s="297"/>
      <c r="U155" s="297"/>
    </row>
    <row r="156" spans="1:21" ht="38.25">
      <c r="A156" s="669">
        <v>140422</v>
      </c>
      <c r="B156" s="670" t="s">
        <v>286</v>
      </c>
      <c r="C156" s="669" t="s">
        <v>275</v>
      </c>
      <c r="D156" s="671">
        <v>32.49</v>
      </c>
      <c r="E156" s="671">
        <v>22.56</v>
      </c>
      <c r="F156" s="671">
        <v>55.05</v>
      </c>
      <c r="G156" s="669"/>
      <c r="H156" s="669"/>
      <c r="I156" s="297"/>
      <c r="J156" s="297"/>
      <c r="K156" s="297"/>
      <c r="L156" s="297"/>
      <c r="M156" s="297"/>
      <c r="N156" s="297"/>
      <c r="O156" s="297"/>
      <c r="P156" s="297"/>
      <c r="Q156" s="297"/>
      <c r="R156" s="297"/>
      <c r="S156" s="297"/>
      <c r="T156" s="297"/>
      <c r="U156" s="297"/>
    </row>
    <row r="157" spans="1:21">
      <c r="A157" s="297"/>
      <c r="B157" s="297"/>
      <c r="C157" s="297"/>
      <c r="D157" s="297"/>
      <c r="E157" s="297"/>
      <c r="F157" s="297"/>
      <c r="G157" s="297"/>
      <c r="H157" s="297"/>
      <c r="I157" s="297"/>
      <c r="J157" s="297"/>
      <c r="K157" s="297"/>
      <c r="L157" s="297"/>
      <c r="M157" s="297"/>
      <c r="N157" s="297"/>
      <c r="O157" s="297"/>
      <c r="P157" s="297"/>
      <c r="Q157" s="297"/>
      <c r="R157" s="297"/>
      <c r="S157" s="297"/>
      <c r="T157" s="297"/>
      <c r="U157" s="297"/>
    </row>
    <row r="158" spans="1:21">
      <c r="A158" s="1042" t="s">
        <v>263</v>
      </c>
      <c r="B158" s="1042"/>
      <c r="C158" s="297"/>
      <c r="D158" s="297"/>
      <c r="E158" s="297"/>
      <c r="F158" s="297"/>
      <c r="G158" s="297"/>
      <c r="H158" s="297"/>
      <c r="I158" s="297"/>
      <c r="J158" s="297"/>
      <c r="K158" s="297"/>
      <c r="L158" s="297"/>
      <c r="M158" s="297"/>
      <c r="N158" s="297"/>
      <c r="O158" s="297"/>
      <c r="P158" s="297"/>
      <c r="Q158" s="297"/>
      <c r="R158" s="297"/>
      <c r="S158" s="297"/>
      <c r="T158" s="297"/>
      <c r="U158" s="297"/>
    </row>
    <row r="159" spans="1:21">
      <c r="A159" s="297"/>
      <c r="B159" s="297"/>
      <c r="C159" s="297"/>
      <c r="D159" s="297"/>
      <c r="E159" s="297"/>
      <c r="F159" s="297"/>
      <c r="G159" s="297"/>
      <c r="H159" s="297"/>
      <c r="I159" s="297"/>
      <c r="J159" s="297"/>
      <c r="K159" s="297"/>
      <c r="L159" s="297"/>
      <c r="M159" s="297"/>
      <c r="N159" s="297"/>
      <c r="O159" s="297"/>
      <c r="P159" s="297"/>
      <c r="Q159" s="297"/>
      <c r="R159" s="297"/>
      <c r="S159" s="297"/>
      <c r="T159" s="297"/>
      <c r="U159" s="297"/>
    </row>
    <row r="160" spans="1:21" ht="25.5">
      <c r="A160" s="668" t="s">
        <v>264</v>
      </c>
      <c r="B160" s="668" t="s">
        <v>265</v>
      </c>
      <c r="C160" s="668" t="s">
        <v>118</v>
      </c>
      <c r="D160" s="668" t="s">
        <v>163</v>
      </c>
      <c r="E160" s="668" t="s">
        <v>266</v>
      </c>
      <c r="F160" s="668" t="s">
        <v>117</v>
      </c>
      <c r="G160" s="668" t="s">
        <v>267</v>
      </c>
      <c r="H160" s="668" t="s">
        <v>268</v>
      </c>
      <c r="I160" s="297"/>
      <c r="J160" s="297"/>
      <c r="K160" s="297"/>
      <c r="L160" s="297"/>
      <c r="M160" s="297"/>
      <c r="N160" s="297"/>
      <c r="O160" s="297"/>
      <c r="P160" s="297"/>
      <c r="Q160" s="297"/>
      <c r="R160" s="297"/>
      <c r="S160" s="297"/>
      <c r="T160" s="297"/>
      <c r="U160" s="297"/>
    </row>
    <row r="161" spans="1:21" ht="38.25">
      <c r="A161" s="669">
        <v>141010</v>
      </c>
      <c r="B161" s="670" t="s">
        <v>287</v>
      </c>
      <c r="C161" s="669" t="s">
        <v>275</v>
      </c>
      <c r="D161" s="671">
        <v>20.11</v>
      </c>
      <c r="E161" s="671">
        <v>19.37</v>
      </c>
      <c r="F161" s="671">
        <v>39.479999999999997</v>
      </c>
      <c r="G161" s="669"/>
      <c r="H161" s="669"/>
      <c r="I161" s="297"/>
      <c r="J161" s="297"/>
      <c r="K161" s="297"/>
      <c r="L161" s="297"/>
      <c r="M161" s="297"/>
      <c r="N161" s="297"/>
      <c r="O161" s="297"/>
      <c r="P161" s="297"/>
      <c r="Q161" s="297"/>
      <c r="R161" s="297"/>
      <c r="S161" s="297"/>
      <c r="T161" s="297"/>
      <c r="U161" s="297"/>
    </row>
    <row r="162" spans="1:21" ht="38.25">
      <c r="A162" s="647">
        <v>141011</v>
      </c>
      <c r="B162" s="672" t="s">
        <v>288</v>
      </c>
      <c r="C162" s="647" t="s">
        <v>275</v>
      </c>
      <c r="D162" s="673">
        <v>25.53</v>
      </c>
      <c r="E162" s="673">
        <v>21.03</v>
      </c>
      <c r="F162" s="673">
        <v>46.56</v>
      </c>
      <c r="G162" s="647"/>
      <c r="H162" s="647"/>
      <c r="I162" s="297"/>
      <c r="J162" s="297"/>
      <c r="K162" s="297"/>
      <c r="L162" s="297"/>
      <c r="M162" s="297"/>
      <c r="N162" s="297"/>
      <c r="O162" s="297"/>
      <c r="P162" s="297"/>
      <c r="Q162" s="297"/>
      <c r="R162" s="297"/>
      <c r="S162" s="297"/>
      <c r="T162" s="297"/>
      <c r="U162" s="297"/>
    </row>
    <row r="163" spans="1:21" ht="38.25">
      <c r="A163" s="669">
        <v>141012</v>
      </c>
      <c r="B163" s="670" t="s">
        <v>289</v>
      </c>
      <c r="C163" s="669" t="s">
        <v>275</v>
      </c>
      <c r="D163" s="671">
        <v>33.340000000000003</v>
      </c>
      <c r="E163" s="671">
        <v>21.5</v>
      </c>
      <c r="F163" s="671">
        <v>54.84</v>
      </c>
      <c r="G163" s="669"/>
      <c r="H163" s="669"/>
      <c r="I163" s="297"/>
      <c r="J163" s="297"/>
      <c r="K163" s="297"/>
      <c r="L163" s="297"/>
      <c r="M163" s="297"/>
      <c r="N163" s="297"/>
      <c r="O163" s="297"/>
      <c r="P163" s="297"/>
      <c r="Q163" s="297"/>
      <c r="R163" s="297"/>
      <c r="S163" s="297"/>
      <c r="T163" s="297"/>
      <c r="U163" s="297"/>
    </row>
    <row r="164" spans="1:21" ht="24.75" customHeight="1">
      <c r="A164" s="647">
        <v>141013</v>
      </c>
      <c r="B164" s="672" t="s">
        <v>290</v>
      </c>
      <c r="C164" s="647" t="s">
        <v>275</v>
      </c>
      <c r="D164" s="673">
        <v>20.11</v>
      </c>
      <c r="E164" s="673">
        <v>24.92</v>
      </c>
      <c r="F164" s="673">
        <v>45.03</v>
      </c>
      <c r="G164" s="647"/>
      <c r="H164" s="647"/>
      <c r="I164" s="297"/>
      <c r="J164" s="297"/>
      <c r="K164" s="297"/>
      <c r="L164" s="297"/>
      <c r="M164" s="297"/>
      <c r="N164" s="297"/>
      <c r="O164" s="297"/>
      <c r="P164" s="297"/>
      <c r="Q164" s="297"/>
      <c r="R164" s="297"/>
      <c r="S164" s="297"/>
      <c r="T164" s="297"/>
      <c r="U164" s="297"/>
    </row>
    <row r="165" spans="1:21" ht="1.5" customHeight="1">
      <c r="A165" s="669">
        <v>141014</v>
      </c>
      <c r="B165" s="670" t="s">
        <v>291</v>
      </c>
      <c r="C165" s="669" t="s">
        <v>275</v>
      </c>
      <c r="D165" s="671">
        <v>25.53</v>
      </c>
      <c r="E165" s="671">
        <v>27.76</v>
      </c>
      <c r="F165" s="671">
        <v>53.29</v>
      </c>
      <c r="G165" s="669"/>
      <c r="H165" s="669"/>
      <c r="I165" s="297"/>
      <c r="J165" s="297"/>
      <c r="K165" s="297"/>
      <c r="L165" s="297"/>
      <c r="M165" s="297"/>
      <c r="N165" s="297"/>
      <c r="O165" s="297"/>
      <c r="P165" s="297"/>
      <c r="Q165" s="297"/>
      <c r="R165" s="297"/>
      <c r="S165" s="297"/>
      <c r="T165" s="297"/>
      <c r="U165" s="297"/>
    </row>
    <row r="166" spans="1:21" ht="38.25">
      <c r="A166" s="647">
        <v>141015</v>
      </c>
      <c r="B166" s="672" t="s">
        <v>292</v>
      </c>
      <c r="C166" s="647" t="s">
        <v>275</v>
      </c>
      <c r="D166" s="673">
        <v>33.340000000000003</v>
      </c>
      <c r="E166" s="673">
        <v>29.7</v>
      </c>
      <c r="F166" s="673">
        <v>63.04</v>
      </c>
      <c r="G166" s="647"/>
      <c r="H166" s="647"/>
      <c r="I166" s="297"/>
      <c r="J166" s="297"/>
      <c r="K166" s="297"/>
      <c r="L166" s="297"/>
      <c r="M166" s="297"/>
      <c r="N166" s="297"/>
      <c r="O166" s="297"/>
      <c r="P166" s="297"/>
      <c r="Q166" s="297"/>
      <c r="R166" s="297"/>
      <c r="S166" s="297"/>
      <c r="T166" s="297"/>
      <c r="U166" s="297"/>
    </row>
    <row r="167" spans="1:21">
      <c r="A167" s="297"/>
      <c r="B167" s="297"/>
      <c r="C167" s="297"/>
      <c r="D167" s="297"/>
      <c r="E167" s="297"/>
      <c r="F167" s="297"/>
      <c r="G167" s="297"/>
      <c r="H167" s="297"/>
      <c r="I167" s="297"/>
      <c r="J167" s="297"/>
      <c r="K167" s="297"/>
      <c r="L167" s="297"/>
      <c r="M167" s="297"/>
      <c r="N167" s="297"/>
      <c r="O167" s="297"/>
      <c r="P167" s="297"/>
      <c r="Q167" s="297"/>
      <c r="R167" s="297"/>
      <c r="S167" s="297"/>
      <c r="T167" s="297"/>
      <c r="U167" s="297"/>
    </row>
    <row r="168" spans="1:21">
      <c r="A168" s="4" t="s">
        <v>307</v>
      </c>
      <c r="B168" s="297"/>
      <c r="C168" s="297"/>
      <c r="D168" s="297"/>
      <c r="E168" s="297"/>
      <c r="F168" s="297"/>
      <c r="G168" s="297"/>
      <c r="H168" s="297"/>
      <c r="I168" s="297"/>
      <c r="J168" s="297"/>
      <c r="K168" s="297"/>
      <c r="L168" s="297"/>
      <c r="M168" s="297"/>
      <c r="N168" s="297"/>
      <c r="O168" s="297"/>
      <c r="P168" s="297"/>
      <c r="Q168" s="297"/>
      <c r="R168" s="297"/>
      <c r="S168" s="297"/>
      <c r="T168" s="297"/>
      <c r="U168" s="297"/>
    </row>
    <row r="169" spans="1:21">
      <c r="A169" s="297" t="s">
        <v>293</v>
      </c>
      <c r="B169" s="297"/>
      <c r="C169" s="297"/>
      <c r="D169" s="297"/>
      <c r="E169" s="297"/>
      <c r="F169" s="297"/>
      <c r="G169" s="297"/>
      <c r="H169" s="297"/>
      <c r="I169" s="297"/>
      <c r="J169" s="297"/>
      <c r="K169" s="297"/>
      <c r="L169" s="297"/>
      <c r="M169" s="297"/>
      <c r="N169" s="297"/>
      <c r="O169" s="297"/>
      <c r="P169" s="297"/>
      <c r="Q169" s="297"/>
      <c r="R169" s="297"/>
      <c r="S169" s="297"/>
      <c r="T169" s="297"/>
      <c r="U169" s="297"/>
    </row>
    <row r="170" spans="1:21">
      <c r="A170" s="297" t="s">
        <v>294</v>
      </c>
      <c r="B170" s="297"/>
      <c r="C170" s="297"/>
      <c r="D170" s="297"/>
      <c r="E170" s="297"/>
      <c r="F170" s="297"/>
      <c r="G170" s="297"/>
      <c r="H170" s="297"/>
      <c r="I170" s="297"/>
      <c r="J170" s="297"/>
      <c r="K170" s="297"/>
      <c r="L170" s="297"/>
      <c r="M170" s="297"/>
      <c r="N170" s="297"/>
      <c r="O170" s="297"/>
      <c r="P170" s="297"/>
      <c r="Q170" s="297"/>
      <c r="R170" s="297"/>
      <c r="S170" s="297"/>
      <c r="T170" s="297"/>
      <c r="U170" s="297"/>
    </row>
    <row r="171" spans="1:21">
      <c r="A171" s="297" t="s">
        <v>295</v>
      </c>
      <c r="B171" s="297"/>
      <c r="C171" s="297"/>
      <c r="D171" s="297"/>
      <c r="E171" s="297"/>
      <c r="F171" s="297"/>
      <c r="G171" s="297"/>
      <c r="H171" s="297"/>
      <c r="I171" s="297"/>
      <c r="J171" s="297"/>
      <c r="K171" s="297"/>
      <c r="L171" s="297"/>
      <c r="M171" s="297"/>
      <c r="N171" s="297"/>
      <c r="O171" s="297"/>
      <c r="P171" s="297"/>
      <c r="Q171" s="297"/>
      <c r="R171" s="297"/>
      <c r="S171" s="297"/>
      <c r="T171" s="297"/>
      <c r="U171" s="297"/>
    </row>
    <row r="172" spans="1:21">
      <c r="A172" s="297" t="s">
        <v>296</v>
      </c>
      <c r="B172" s="297"/>
      <c r="C172" s="297"/>
      <c r="D172" s="297"/>
      <c r="E172" s="297"/>
      <c r="F172" s="297"/>
      <c r="G172" s="297"/>
      <c r="H172" s="297"/>
      <c r="I172" s="297"/>
      <c r="J172" s="297"/>
      <c r="K172" s="297"/>
      <c r="L172" s="297"/>
      <c r="M172" s="297"/>
      <c r="N172" s="297"/>
      <c r="O172" s="297"/>
      <c r="P172" s="297"/>
      <c r="Q172" s="297"/>
      <c r="R172" s="297"/>
      <c r="S172" s="297"/>
      <c r="T172" s="297"/>
      <c r="U172" s="297"/>
    </row>
    <row r="173" spans="1:21">
      <c r="A173" s="297" t="s">
        <v>297</v>
      </c>
      <c r="B173" s="297"/>
      <c r="C173" s="297"/>
      <c r="D173" s="297"/>
      <c r="E173" s="297"/>
      <c r="F173" s="297"/>
      <c r="G173" s="297"/>
      <c r="H173" s="297"/>
      <c r="I173" s="297"/>
      <c r="J173" s="297"/>
      <c r="K173" s="297"/>
      <c r="L173" s="297"/>
      <c r="M173" s="297"/>
      <c r="N173" s="297"/>
      <c r="O173" s="297"/>
      <c r="P173" s="297"/>
      <c r="Q173" s="297"/>
      <c r="R173" s="297"/>
      <c r="S173" s="297"/>
      <c r="T173" s="297"/>
      <c r="U173" s="297"/>
    </row>
    <row r="174" spans="1:21">
      <c r="A174" s="297"/>
      <c r="B174" s="297"/>
      <c r="C174" s="297"/>
      <c r="D174" s="297"/>
      <c r="E174" s="297"/>
      <c r="F174" s="297"/>
      <c r="G174" s="297"/>
      <c r="H174" s="297"/>
      <c r="I174" s="297"/>
      <c r="J174" s="297"/>
      <c r="K174" s="297"/>
      <c r="L174" s="297"/>
      <c r="M174" s="297"/>
      <c r="N174" s="297"/>
      <c r="O174" s="297"/>
      <c r="P174" s="297"/>
      <c r="Q174" s="297"/>
      <c r="R174" s="297"/>
      <c r="S174" s="297"/>
      <c r="T174" s="297"/>
      <c r="U174" s="297"/>
    </row>
    <row r="175" spans="1:21" ht="25.5">
      <c r="A175" s="668" t="s">
        <v>304</v>
      </c>
      <c r="B175" s="668" t="s">
        <v>265</v>
      </c>
      <c r="C175" s="668" t="s">
        <v>118</v>
      </c>
      <c r="D175" s="668" t="s">
        <v>163</v>
      </c>
      <c r="E175" s="668" t="s">
        <v>266</v>
      </c>
      <c r="F175" s="668" t="s">
        <v>117</v>
      </c>
      <c r="G175" s="668" t="s">
        <v>267</v>
      </c>
      <c r="H175" s="668" t="s">
        <v>268</v>
      </c>
      <c r="I175" s="297"/>
      <c r="J175" s="297"/>
      <c r="K175" s="297"/>
      <c r="L175" s="297"/>
      <c r="M175" s="297"/>
      <c r="N175" s="297"/>
      <c r="O175" s="297"/>
      <c r="P175" s="297"/>
      <c r="Q175" s="297"/>
      <c r="R175" s="297"/>
      <c r="S175" s="297"/>
      <c r="T175" s="297"/>
      <c r="U175" s="297"/>
    </row>
    <row r="176" spans="1:21" ht="25.5">
      <c r="A176" s="674">
        <v>110110</v>
      </c>
      <c r="B176" s="675" t="s">
        <v>276</v>
      </c>
      <c r="C176" s="674" t="s">
        <v>270</v>
      </c>
      <c r="D176" s="676">
        <v>250.43</v>
      </c>
      <c r="E176" s="676">
        <v>0</v>
      </c>
      <c r="F176" s="676">
        <v>250.43</v>
      </c>
      <c r="G176" s="674"/>
      <c r="H176" s="674"/>
      <c r="I176" s="297"/>
      <c r="J176" s="297"/>
      <c r="K176" s="297"/>
      <c r="L176" s="297"/>
      <c r="M176" s="297"/>
      <c r="N176" s="297"/>
      <c r="O176" s="297"/>
      <c r="P176" s="297"/>
      <c r="Q176" s="297"/>
      <c r="R176" s="297"/>
      <c r="S176" s="297"/>
      <c r="T176" s="297"/>
      <c r="U176" s="297"/>
    </row>
    <row r="177" spans="1:21" ht="25.5">
      <c r="A177" s="677">
        <v>110113</v>
      </c>
      <c r="B177" s="678" t="s">
        <v>277</v>
      </c>
      <c r="C177" s="677" t="s">
        <v>270</v>
      </c>
      <c r="D177" s="679">
        <v>259.88</v>
      </c>
      <c r="E177" s="679">
        <v>0</v>
      </c>
      <c r="F177" s="679">
        <v>259.88</v>
      </c>
      <c r="G177" s="677"/>
      <c r="H177" s="677"/>
      <c r="I177" s="297"/>
      <c r="J177" s="297"/>
      <c r="K177" s="297"/>
      <c r="L177" s="297"/>
      <c r="M177" s="297"/>
      <c r="N177" s="297"/>
      <c r="O177" s="297"/>
      <c r="P177" s="297"/>
      <c r="Q177" s="297"/>
      <c r="R177" s="297"/>
      <c r="S177" s="297"/>
      <c r="T177" s="297"/>
      <c r="U177" s="297"/>
    </row>
    <row r="178" spans="1:21" ht="25.5">
      <c r="A178" s="674">
        <v>110116</v>
      </c>
      <c r="B178" s="675" t="s">
        <v>278</v>
      </c>
      <c r="C178" s="674" t="s">
        <v>270</v>
      </c>
      <c r="D178" s="676">
        <v>266.44</v>
      </c>
      <c r="E178" s="676">
        <v>0</v>
      </c>
      <c r="F178" s="676">
        <v>266.44</v>
      </c>
      <c r="G178" s="674"/>
      <c r="H178" s="674"/>
      <c r="I178" s="297"/>
      <c r="J178" s="297"/>
      <c r="K178" s="297"/>
      <c r="L178" s="297"/>
      <c r="M178" s="297"/>
      <c r="N178" s="297"/>
      <c r="O178" s="297"/>
      <c r="P178" s="297"/>
      <c r="Q178" s="297"/>
      <c r="R178" s="297"/>
      <c r="S178" s="297"/>
      <c r="T178" s="297"/>
      <c r="U178" s="297"/>
    </row>
    <row r="179" spans="1:21" ht="25.5">
      <c r="A179" s="677">
        <v>110117</v>
      </c>
      <c r="B179" s="678" t="s">
        <v>279</v>
      </c>
      <c r="C179" s="677" t="s">
        <v>270</v>
      </c>
      <c r="D179" s="679">
        <v>275.63</v>
      </c>
      <c r="E179" s="679">
        <v>0</v>
      </c>
      <c r="F179" s="679">
        <v>275.63</v>
      </c>
      <c r="G179" s="677"/>
      <c r="H179" s="677"/>
      <c r="I179" s="297"/>
      <c r="J179" s="297"/>
      <c r="K179" s="297"/>
      <c r="L179" s="297"/>
      <c r="M179" s="297"/>
      <c r="N179" s="297"/>
      <c r="O179" s="297"/>
      <c r="P179" s="297"/>
      <c r="Q179" s="297"/>
      <c r="R179" s="297"/>
      <c r="S179" s="297"/>
      <c r="T179" s="297"/>
      <c r="U179" s="297"/>
    </row>
    <row r="180" spans="1:21">
      <c r="A180" s="297"/>
      <c r="B180" s="297"/>
      <c r="C180" s="297"/>
      <c r="D180" s="297"/>
      <c r="E180" s="297"/>
      <c r="F180" s="297"/>
      <c r="G180" s="297"/>
      <c r="H180" s="297"/>
      <c r="I180" s="297"/>
      <c r="J180" s="297"/>
      <c r="K180" s="297"/>
      <c r="L180" s="297"/>
      <c r="M180" s="297"/>
      <c r="N180" s="297"/>
      <c r="O180" s="297"/>
      <c r="P180" s="297"/>
      <c r="Q180" s="297"/>
      <c r="R180" s="297"/>
      <c r="S180" s="297"/>
      <c r="T180" s="297"/>
      <c r="U180" s="297"/>
    </row>
    <row r="181" spans="1:21">
      <c r="A181" s="297"/>
      <c r="B181" s="297"/>
      <c r="C181" s="297"/>
      <c r="D181" s="297"/>
      <c r="E181" s="297"/>
      <c r="F181" s="297"/>
      <c r="G181" s="297"/>
      <c r="H181" s="297"/>
      <c r="I181" s="297"/>
      <c r="J181" s="297"/>
      <c r="K181" s="297"/>
      <c r="L181" s="297"/>
      <c r="M181" s="297"/>
      <c r="N181" s="297"/>
      <c r="O181" s="297"/>
      <c r="P181" s="297"/>
      <c r="Q181" s="297"/>
      <c r="R181" s="297"/>
      <c r="S181" s="297"/>
      <c r="T181" s="297"/>
      <c r="U181" s="297"/>
    </row>
    <row r="182" spans="1:21">
      <c r="A182" s="297"/>
      <c r="B182" s="297" t="s">
        <v>306</v>
      </c>
      <c r="C182" s="297"/>
      <c r="D182" s="297"/>
      <c r="E182" s="297"/>
      <c r="F182" s="297"/>
      <c r="G182" s="297"/>
      <c r="H182" s="297" t="s">
        <v>307</v>
      </c>
      <c r="I182" s="297"/>
      <c r="J182" s="297"/>
      <c r="K182" s="297"/>
      <c r="L182" s="297"/>
      <c r="M182" s="297"/>
      <c r="N182" s="297"/>
      <c r="O182" s="297"/>
      <c r="P182" s="297"/>
      <c r="Q182" s="297"/>
      <c r="R182" s="297"/>
      <c r="S182" s="297"/>
      <c r="T182" s="297"/>
      <c r="U182" s="297"/>
    </row>
    <row r="183" spans="1:21">
      <c r="A183" s="297"/>
      <c r="B183" s="297"/>
      <c r="C183" s="297"/>
      <c r="D183" s="297"/>
      <c r="E183" s="297"/>
      <c r="F183" s="297"/>
      <c r="G183" s="297"/>
      <c r="H183" s="297"/>
      <c r="I183" s="297"/>
      <c r="J183" s="297"/>
      <c r="K183" s="297"/>
      <c r="L183" s="297"/>
      <c r="M183" s="297"/>
      <c r="N183" s="297"/>
      <c r="O183" s="297"/>
      <c r="P183" s="297"/>
      <c r="Q183" s="297"/>
      <c r="R183" s="297"/>
      <c r="S183" s="297"/>
      <c r="T183" s="297"/>
      <c r="U183" s="297"/>
    </row>
    <row r="184" spans="1:21">
      <c r="A184" s="297"/>
      <c r="B184" s="297" t="s">
        <v>308</v>
      </c>
      <c r="C184" s="297"/>
      <c r="D184" s="297"/>
      <c r="E184" s="297"/>
      <c r="F184" s="297"/>
      <c r="G184" s="297" t="s">
        <v>309</v>
      </c>
      <c r="H184" s="297">
        <v>2.35</v>
      </c>
      <c r="I184" s="297"/>
      <c r="J184" s="297"/>
      <c r="K184" s="297"/>
      <c r="L184" s="297"/>
      <c r="M184" s="297"/>
      <c r="N184" s="297"/>
      <c r="O184" s="297"/>
      <c r="P184" s="297"/>
      <c r="Q184" s="297"/>
      <c r="R184" s="297"/>
      <c r="S184" s="297"/>
      <c r="T184" s="297"/>
      <c r="U184" s="297"/>
    </row>
    <row r="185" spans="1:21">
      <c r="A185" s="297"/>
      <c r="B185" s="297"/>
      <c r="C185" s="297"/>
      <c r="D185" s="297"/>
      <c r="E185" s="297"/>
      <c r="F185" s="297"/>
      <c r="G185" s="297"/>
      <c r="H185" s="297"/>
      <c r="I185" s="297"/>
      <c r="J185" s="297"/>
      <c r="K185" s="297"/>
      <c r="L185" s="297"/>
      <c r="M185" s="297"/>
      <c r="N185" s="297"/>
      <c r="O185" s="297"/>
      <c r="P185" s="297"/>
      <c r="Q185" s="297"/>
      <c r="R185" s="297"/>
      <c r="S185" s="297"/>
      <c r="T185" s="297"/>
      <c r="U185" s="297"/>
    </row>
    <row r="186" spans="1:21">
      <c r="A186" s="297"/>
      <c r="B186" s="297" t="s">
        <v>310</v>
      </c>
      <c r="C186" s="297"/>
      <c r="D186" s="297"/>
      <c r="E186" s="297"/>
      <c r="F186" s="297"/>
      <c r="G186" s="297"/>
      <c r="H186" s="297"/>
      <c r="I186" s="297"/>
      <c r="J186" s="297"/>
      <c r="K186" s="297"/>
      <c r="L186" s="297"/>
      <c r="M186" s="297"/>
      <c r="N186" s="297"/>
      <c r="O186" s="297"/>
      <c r="P186" s="297"/>
      <c r="Q186" s="297"/>
      <c r="R186" s="297"/>
      <c r="S186" s="297"/>
      <c r="T186" s="297"/>
      <c r="U186" s="297"/>
    </row>
    <row r="187" spans="1:21">
      <c r="A187" s="297"/>
      <c r="B187" s="297"/>
      <c r="C187" s="297"/>
      <c r="D187" s="297"/>
      <c r="E187" s="297"/>
      <c r="F187" s="297"/>
      <c r="G187" s="297"/>
      <c r="H187" s="297"/>
      <c r="I187" s="297"/>
      <c r="J187" s="297"/>
      <c r="K187" s="297"/>
      <c r="L187" s="297"/>
      <c r="M187" s="297"/>
      <c r="N187" s="297"/>
      <c r="O187" s="297"/>
      <c r="P187" s="297"/>
      <c r="Q187" s="297"/>
      <c r="R187" s="297"/>
      <c r="S187" s="297"/>
      <c r="T187" s="297"/>
      <c r="U187" s="297"/>
    </row>
    <row r="188" spans="1:21">
      <c r="A188" s="297"/>
      <c r="B188" s="297"/>
      <c r="C188" s="297"/>
      <c r="D188" s="297"/>
      <c r="E188" s="297"/>
      <c r="F188" s="297"/>
      <c r="G188" s="297"/>
      <c r="H188" s="297"/>
      <c r="I188" s="297"/>
      <c r="J188" s="297"/>
      <c r="K188" s="297"/>
      <c r="L188" s="297"/>
      <c r="M188" s="297"/>
      <c r="N188" s="297"/>
      <c r="O188" s="297"/>
      <c r="P188" s="297"/>
      <c r="Q188" s="297"/>
      <c r="R188" s="297"/>
      <c r="S188" s="297"/>
      <c r="T188" s="297"/>
      <c r="U188" s="297"/>
    </row>
    <row r="189" spans="1:21">
      <c r="A189" s="297"/>
      <c r="B189" s="297"/>
      <c r="C189" s="297"/>
      <c r="D189" s="297"/>
      <c r="E189" s="297"/>
      <c r="F189" s="297"/>
      <c r="G189" s="297"/>
      <c r="H189" s="297"/>
      <c r="I189" s="297"/>
      <c r="J189" s="297"/>
      <c r="K189" s="297"/>
      <c r="L189" s="297"/>
      <c r="M189" s="297"/>
      <c r="N189" s="297"/>
      <c r="O189" s="297"/>
      <c r="P189" s="297"/>
      <c r="Q189" s="297"/>
      <c r="R189" s="297"/>
      <c r="S189" s="297"/>
      <c r="T189" s="297"/>
      <c r="U189" s="297"/>
    </row>
    <row r="190" spans="1:21">
      <c r="A190" s="297"/>
      <c r="B190" s="297"/>
      <c r="C190" s="297"/>
      <c r="D190" s="297"/>
      <c r="E190" s="297"/>
      <c r="F190" s="297"/>
      <c r="G190" s="297"/>
      <c r="H190" s="297"/>
      <c r="I190" s="297"/>
      <c r="J190" s="297"/>
      <c r="K190" s="297"/>
      <c r="L190" s="297"/>
      <c r="M190" s="297"/>
      <c r="N190" s="297"/>
      <c r="O190" s="297"/>
      <c r="P190" s="297"/>
      <c r="Q190" s="297"/>
      <c r="R190" s="297"/>
      <c r="S190" s="297"/>
      <c r="T190" s="297"/>
      <c r="U190" s="297"/>
    </row>
    <row r="191" spans="1:21">
      <c r="A191" s="297"/>
      <c r="B191" s="297"/>
      <c r="C191" s="297"/>
      <c r="D191" s="297"/>
      <c r="E191" s="297"/>
      <c r="F191" s="297"/>
      <c r="G191" s="297"/>
      <c r="H191" s="297"/>
      <c r="I191" s="297"/>
      <c r="J191" s="297"/>
      <c r="K191" s="297"/>
      <c r="L191" s="297"/>
      <c r="M191" s="297"/>
      <c r="N191" s="297"/>
      <c r="O191" s="297"/>
      <c r="P191" s="297"/>
      <c r="Q191" s="297"/>
      <c r="R191" s="297"/>
      <c r="S191" s="297"/>
      <c r="T191" s="297"/>
      <c r="U191" s="297"/>
    </row>
    <row r="192" spans="1:21">
      <c r="A192" s="297"/>
      <c r="B192" s="297"/>
      <c r="C192" s="297"/>
      <c r="D192" s="297"/>
      <c r="E192" s="297"/>
      <c r="F192" s="297"/>
      <c r="G192" s="297"/>
      <c r="H192" s="297"/>
      <c r="I192" s="297"/>
      <c r="J192" s="297"/>
      <c r="K192" s="297"/>
      <c r="L192" s="297"/>
      <c r="M192" s="297"/>
      <c r="N192" s="297"/>
      <c r="O192" s="297"/>
      <c r="P192" s="297"/>
      <c r="Q192" s="297"/>
      <c r="R192" s="297"/>
      <c r="S192" s="297"/>
      <c r="T192" s="297"/>
      <c r="U192" s="297"/>
    </row>
    <row r="193" spans="1:21">
      <c r="A193" s="297"/>
      <c r="B193" s="297"/>
      <c r="C193" s="297"/>
      <c r="D193" s="297"/>
      <c r="E193" s="297"/>
      <c r="F193" s="297"/>
      <c r="G193" s="297"/>
      <c r="H193" s="297"/>
      <c r="I193" s="297"/>
      <c r="J193" s="297"/>
      <c r="K193" s="297"/>
      <c r="L193" s="297"/>
      <c r="M193" s="297"/>
      <c r="N193" s="297"/>
      <c r="O193" s="297"/>
      <c r="P193" s="297"/>
      <c r="Q193" s="297"/>
      <c r="R193" s="297"/>
      <c r="S193" s="297"/>
      <c r="T193" s="297"/>
      <c r="U193" s="297"/>
    </row>
    <row r="194" spans="1:21">
      <c r="A194" s="297"/>
      <c r="B194" s="297"/>
      <c r="C194" s="297"/>
      <c r="D194" s="297"/>
      <c r="E194" s="297"/>
      <c r="F194" s="297"/>
      <c r="G194" s="297"/>
      <c r="H194" s="297"/>
      <c r="I194" s="297"/>
      <c r="J194" s="297"/>
      <c r="K194" s="297"/>
      <c r="L194" s="297"/>
      <c r="M194" s="297"/>
      <c r="N194" s="297"/>
      <c r="O194" s="297"/>
      <c r="P194" s="297"/>
      <c r="Q194" s="297"/>
      <c r="R194" s="297"/>
      <c r="S194" s="297"/>
      <c r="T194" s="297"/>
      <c r="U194" s="297"/>
    </row>
    <row r="195" spans="1:21">
      <c r="A195" s="297"/>
      <c r="B195" s="297"/>
      <c r="C195" s="297"/>
      <c r="D195" s="297"/>
      <c r="E195" s="297"/>
      <c r="F195" s="297"/>
      <c r="G195" s="297"/>
      <c r="H195" s="297"/>
      <c r="I195" s="297"/>
      <c r="J195" s="297"/>
      <c r="K195" s="297"/>
      <c r="L195" s="297"/>
      <c r="M195" s="297"/>
      <c r="N195" s="297"/>
      <c r="O195" s="297"/>
      <c r="P195" s="297"/>
      <c r="Q195" s="297"/>
      <c r="R195" s="297"/>
      <c r="S195" s="297"/>
      <c r="T195" s="297"/>
      <c r="U195" s="297"/>
    </row>
    <row r="196" spans="1:21">
      <c r="A196" s="297"/>
      <c r="B196" s="297"/>
      <c r="C196" s="297"/>
      <c r="D196" s="297"/>
      <c r="E196" s="297"/>
      <c r="F196" s="297"/>
      <c r="G196" s="297"/>
      <c r="H196" s="297"/>
      <c r="I196" s="297"/>
      <c r="J196" s="297"/>
      <c r="K196" s="297"/>
      <c r="L196" s="297"/>
      <c r="M196" s="297"/>
      <c r="N196" s="297"/>
      <c r="O196" s="297"/>
      <c r="P196" s="297"/>
      <c r="Q196" s="297"/>
      <c r="R196" s="297"/>
      <c r="S196" s="297"/>
      <c r="T196" s="297"/>
      <c r="U196" s="297"/>
    </row>
    <row r="197" spans="1:21">
      <c r="A197" s="297"/>
      <c r="B197" s="297"/>
      <c r="C197" s="297"/>
      <c r="D197" s="297"/>
      <c r="E197" s="297"/>
      <c r="F197" s="297"/>
      <c r="G197" s="297"/>
      <c r="H197" s="297"/>
      <c r="I197" s="297"/>
      <c r="J197" s="297"/>
      <c r="K197" s="297"/>
      <c r="L197" s="297"/>
      <c r="M197" s="297"/>
      <c r="N197" s="297"/>
      <c r="O197" s="297"/>
      <c r="P197" s="297"/>
      <c r="Q197" s="297"/>
      <c r="R197" s="297"/>
      <c r="S197" s="297"/>
      <c r="T197" s="297"/>
      <c r="U197" s="297"/>
    </row>
    <row r="198" spans="1:21">
      <c r="A198" s="297"/>
      <c r="B198" s="297"/>
      <c r="C198" s="297"/>
      <c r="D198" s="297"/>
      <c r="E198" s="297"/>
      <c r="F198" s="297"/>
      <c r="G198" s="297"/>
      <c r="H198" s="297"/>
      <c r="I198" s="297"/>
      <c r="J198" s="297"/>
      <c r="K198" s="297"/>
      <c r="L198" s="297"/>
      <c r="M198" s="297"/>
      <c r="N198" s="297"/>
      <c r="O198" s="297"/>
      <c r="P198" s="297"/>
      <c r="Q198" s="297"/>
      <c r="R198" s="297"/>
      <c r="S198" s="297"/>
      <c r="T198" s="297"/>
      <c r="U198" s="297"/>
    </row>
    <row r="199" spans="1:21">
      <c r="A199" s="297"/>
      <c r="B199" s="297"/>
      <c r="C199" s="297"/>
      <c r="D199" s="297"/>
      <c r="E199" s="297"/>
      <c r="F199" s="297"/>
      <c r="G199" s="297"/>
      <c r="H199" s="297"/>
      <c r="I199" s="297"/>
      <c r="J199" s="297"/>
      <c r="K199" s="297"/>
      <c r="L199" s="297"/>
      <c r="M199" s="297"/>
      <c r="N199" s="297"/>
      <c r="O199" s="297"/>
      <c r="P199" s="297"/>
      <c r="Q199" s="297"/>
      <c r="R199" s="297"/>
      <c r="S199" s="297"/>
      <c r="T199" s="297"/>
      <c r="U199" s="297"/>
    </row>
    <row r="200" spans="1:21">
      <c r="A200" s="297"/>
      <c r="B200" s="297"/>
      <c r="C200" s="297"/>
      <c r="D200" s="297"/>
      <c r="E200" s="297"/>
      <c r="F200" s="297"/>
      <c r="G200" s="297"/>
      <c r="H200" s="297"/>
      <c r="I200" s="297"/>
      <c r="J200" s="297"/>
      <c r="K200" s="297"/>
      <c r="L200" s="297"/>
      <c r="M200" s="297"/>
      <c r="N200" s="297"/>
      <c r="O200" s="297"/>
      <c r="P200" s="297"/>
      <c r="Q200" s="297"/>
      <c r="R200" s="297"/>
      <c r="S200" s="297"/>
      <c r="T200" s="297"/>
      <c r="U200" s="297"/>
    </row>
    <row r="201" spans="1:21">
      <c r="A201" s="297"/>
      <c r="B201" s="297"/>
      <c r="C201" s="297"/>
      <c r="D201" s="297"/>
      <c r="E201" s="297"/>
      <c r="F201" s="297"/>
      <c r="G201" s="297"/>
      <c r="H201" s="297"/>
      <c r="I201" s="297"/>
      <c r="J201" s="297"/>
      <c r="K201" s="297"/>
      <c r="L201" s="297"/>
      <c r="M201" s="297"/>
      <c r="N201" s="297"/>
      <c r="O201" s="297"/>
      <c r="P201" s="297"/>
      <c r="Q201" s="297"/>
      <c r="R201" s="297"/>
      <c r="S201" s="297"/>
      <c r="T201" s="297"/>
      <c r="U201" s="297"/>
    </row>
    <row r="202" spans="1:21">
      <c r="A202" s="297"/>
      <c r="B202" s="297"/>
      <c r="C202" s="297"/>
      <c r="D202" s="297"/>
      <c r="E202" s="297"/>
      <c r="F202" s="297"/>
      <c r="G202" s="297"/>
      <c r="H202" s="297"/>
      <c r="I202" s="297"/>
      <c r="J202" s="297"/>
      <c r="K202" s="297"/>
      <c r="L202" s="297"/>
      <c r="M202" s="297"/>
      <c r="N202" s="297"/>
      <c r="O202" s="297"/>
      <c r="P202" s="297"/>
      <c r="Q202" s="297"/>
      <c r="R202" s="297"/>
      <c r="S202" s="297"/>
      <c r="T202" s="297"/>
      <c r="U202" s="297"/>
    </row>
    <row r="203" spans="1:21">
      <c r="A203" s="297"/>
      <c r="B203" s="297"/>
      <c r="C203" s="297"/>
      <c r="D203" s="297"/>
      <c r="E203" s="297"/>
      <c r="F203" s="297"/>
      <c r="G203" s="297"/>
      <c r="H203" s="297"/>
      <c r="I203" s="297"/>
      <c r="J203" s="297"/>
      <c r="K203" s="297"/>
      <c r="L203" s="297"/>
      <c r="M203" s="297"/>
      <c r="N203" s="297"/>
      <c r="O203" s="297"/>
      <c r="P203" s="297"/>
      <c r="Q203" s="297"/>
      <c r="R203" s="297"/>
      <c r="S203" s="297"/>
      <c r="T203" s="297"/>
      <c r="U203" s="297"/>
    </row>
    <row r="204" spans="1:21">
      <c r="A204" s="297"/>
      <c r="B204" s="297"/>
      <c r="C204" s="297"/>
      <c r="D204" s="297"/>
      <c r="E204" s="297"/>
      <c r="F204" s="297"/>
      <c r="G204" s="297"/>
      <c r="H204" s="297"/>
      <c r="I204" s="297"/>
      <c r="J204" s="297"/>
      <c r="K204" s="297"/>
      <c r="L204" s="297"/>
      <c r="M204" s="297"/>
      <c r="N204" s="297"/>
      <c r="O204" s="297"/>
      <c r="P204" s="297"/>
      <c r="Q204" s="297"/>
      <c r="R204" s="297"/>
      <c r="S204" s="297"/>
      <c r="T204" s="297"/>
      <c r="U204" s="297"/>
    </row>
    <row r="205" spans="1:21">
      <c r="A205" s="297"/>
      <c r="B205" s="297"/>
      <c r="C205" s="297"/>
      <c r="D205" s="297"/>
      <c r="E205" s="297"/>
      <c r="F205" s="297"/>
      <c r="G205" s="297"/>
      <c r="H205" s="297"/>
      <c r="I205" s="297"/>
      <c r="J205" s="297"/>
      <c r="K205" s="297"/>
      <c r="L205" s="297"/>
      <c r="M205" s="297"/>
      <c r="N205" s="297"/>
      <c r="O205" s="297"/>
      <c r="P205" s="297"/>
      <c r="Q205" s="297"/>
      <c r="R205" s="297"/>
      <c r="S205" s="297"/>
      <c r="T205" s="297"/>
      <c r="U205" s="297"/>
    </row>
    <row r="206" spans="1:21">
      <c r="A206" s="297"/>
      <c r="B206" s="297"/>
      <c r="C206" s="297"/>
      <c r="D206" s="297"/>
      <c r="E206" s="297"/>
      <c r="F206" s="297"/>
      <c r="G206" s="297"/>
      <c r="H206" s="297"/>
      <c r="I206" s="297"/>
      <c r="J206" s="297"/>
      <c r="K206" s="297"/>
      <c r="L206" s="297"/>
      <c r="M206" s="297"/>
      <c r="N206" s="297"/>
      <c r="O206" s="297"/>
      <c r="P206" s="297"/>
      <c r="Q206" s="297"/>
      <c r="R206" s="297"/>
      <c r="S206" s="297"/>
      <c r="T206" s="297"/>
      <c r="U206" s="297"/>
    </row>
    <row r="207" spans="1:21">
      <c r="A207" s="297"/>
      <c r="B207" s="297"/>
      <c r="C207" s="297"/>
      <c r="D207" s="297"/>
      <c r="E207" s="297"/>
      <c r="F207" s="297"/>
      <c r="G207" s="297"/>
      <c r="H207" s="297"/>
      <c r="I207" s="297"/>
      <c r="J207" s="297"/>
      <c r="K207" s="297"/>
      <c r="L207" s="297"/>
      <c r="M207" s="297"/>
      <c r="N207" s="297"/>
      <c r="O207" s="297"/>
      <c r="P207" s="297"/>
      <c r="Q207" s="297"/>
      <c r="R207" s="297"/>
      <c r="S207" s="297"/>
      <c r="T207" s="297"/>
      <c r="U207" s="297"/>
    </row>
    <row r="208" spans="1:21">
      <c r="A208" s="297"/>
      <c r="B208" s="297"/>
      <c r="C208" s="297"/>
      <c r="D208" s="297"/>
      <c r="E208" s="297"/>
      <c r="F208" s="297"/>
      <c r="G208" s="297"/>
      <c r="H208" s="297"/>
      <c r="I208" s="297"/>
      <c r="J208" s="297"/>
      <c r="K208" s="297"/>
      <c r="L208" s="297"/>
      <c r="M208" s="297"/>
      <c r="N208" s="297"/>
      <c r="O208" s="297"/>
      <c r="P208" s="297"/>
      <c r="Q208" s="297"/>
      <c r="R208" s="297"/>
      <c r="S208" s="297"/>
      <c r="T208" s="297"/>
      <c r="U208" s="297"/>
    </row>
    <row r="209" spans="1:21">
      <c r="A209" s="297"/>
      <c r="B209" s="297"/>
      <c r="C209" s="297"/>
      <c r="D209" s="297"/>
      <c r="E209" s="297"/>
      <c r="F209" s="297"/>
      <c r="G209" s="297"/>
      <c r="H209" s="297"/>
      <c r="I209" s="297"/>
      <c r="J209" s="297"/>
      <c r="K209" s="297"/>
      <c r="L209" s="297"/>
      <c r="M209" s="297"/>
      <c r="N209" s="297"/>
      <c r="O209" s="297"/>
      <c r="P209" s="297"/>
      <c r="Q209" s="297"/>
      <c r="R209" s="297"/>
      <c r="S209" s="297"/>
      <c r="T209" s="297"/>
      <c r="U209" s="297"/>
    </row>
    <row r="210" spans="1:21">
      <c r="A210" s="297"/>
      <c r="B210" s="297"/>
      <c r="C210" s="297"/>
      <c r="D210" s="297"/>
      <c r="E210" s="297"/>
      <c r="F210" s="297"/>
      <c r="G210" s="297"/>
      <c r="H210" s="297"/>
      <c r="I210" s="297"/>
      <c r="J210" s="297"/>
      <c r="K210" s="297"/>
      <c r="L210" s="297"/>
      <c r="M210" s="297"/>
      <c r="N210" s="297"/>
      <c r="O210" s="297"/>
      <c r="P210" s="297"/>
      <c r="Q210" s="297"/>
      <c r="R210" s="297"/>
      <c r="S210" s="297"/>
      <c r="T210" s="297"/>
      <c r="U210" s="297"/>
    </row>
    <row r="211" spans="1:21">
      <c r="A211" s="297"/>
      <c r="B211" s="297"/>
      <c r="C211" s="297"/>
      <c r="D211" s="297"/>
      <c r="E211" s="297"/>
      <c r="F211" s="297"/>
      <c r="G211" s="297"/>
      <c r="H211" s="297"/>
      <c r="I211" s="297"/>
      <c r="J211" s="297"/>
      <c r="K211" s="297"/>
      <c r="L211" s="297"/>
      <c r="M211" s="297"/>
      <c r="N211" s="297"/>
      <c r="O211" s="297"/>
      <c r="P211" s="297"/>
      <c r="Q211" s="297"/>
      <c r="R211" s="297"/>
      <c r="S211" s="297"/>
      <c r="T211" s="297"/>
      <c r="U211" s="297"/>
    </row>
    <row r="212" spans="1:21">
      <c r="A212" s="297"/>
      <c r="B212" s="297"/>
      <c r="C212" s="297"/>
      <c r="D212" s="297"/>
      <c r="E212" s="297"/>
      <c r="F212" s="297"/>
      <c r="G212" s="297"/>
      <c r="H212" s="297"/>
      <c r="I212" s="297"/>
      <c r="J212" s="297"/>
      <c r="K212" s="297"/>
      <c r="L212" s="297"/>
      <c r="M212" s="297"/>
      <c r="N212" s="297"/>
      <c r="O212" s="297"/>
      <c r="P212" s="297"/>
      <c r="Q212" s="297"/>
      <c r="R212" s="297"/>
      <c r="S212" s="297"/>
      <c r="T212" s="297"/>
      <c r="U212" s="297"/>
    </row>
    <row r="213" spans="1:21">
      <c r="A213" s="297"/>
      <c r="B213" s="297"/>
      <c r="C213" s="297"/>
      <c r="D213" s="297"/>
      <c r="E213" s="297"/>
      <c r="F213" s="297"/>
      <c r="G213" s="297"/>
      <c r="H213" s="297"/>
      <c r="I213" s="297"/>
      <c r="J213" s="297"/>
      <c r="K213" s="297"/>
      <c r="L213" s="297"/>
      <c r="M213" s="297"/>
      <c r="N213" s="297"/>
      <c r="O213" s="297"/>
      <c r="P213" s="297"/>
      <c r="Q213" s="297"/>
      <c r="R213" s="297"/>
      <c r="S213" s="297"/>
      <c r="T213" s="297"/>
      <c r="U213" s="297"/>
    </row>
    <row r="214" spans="1:21">
      <c r="A214" s="297"/>
      <c r="B214" s="297"/>
      <c r="C214" s="297"/>
      <c r="D214" s="297"/>
      <c r="E214" s="297"/>
      <c r="F214" s="297"/>
      <c r="G214" s="297"/>
      <c r="H214" s="297"/>
      <c r="I214" s="297"/>
      <c r="J214" s="297"/>
      <c r="K214" s="297"/>
      <c r="L214" s="297"/>
      <c r="M214" s="297"/>
      <c r="N214" s="297"/>
      <c r="O214" s="297"/>
      <c r="P214" s="297"/>
      <c r="Q214" s="297"/>
      <c r="R214" s="297"/>
      <c r="S214" s="297"/>
      <c r="T214" s="297"/>
      <c r="U214" s="297"/>
    </row>
    <row r="215" spans="1:21">
      <c r="A215" s="297"/>
      <c r="B215" s="297"/>
      <c r="C215" s="297"/>
      <c r="D215" s="297"/>
      <c r="E215" s="297"/>
      <c r="F215" s="297"/>
      <c r="G215" s="297"/>
      <c r="H215" s="297"/>
      <c r="I215" s="297"/>
      <c r="J215" s="297"/>
      <c r="K215" s="297"/>
      <c r="L215" s="297"/>
      <c r="M215" s="297"/>
      <c r="N215" s="297"/>
      <c r="O215" s="297"/>
      <c r="P215" s="297"/>
      <c r="Q215" s="297"/>
      <c r="R215" s="297"/>
      <c r="S215" s="297"/>
      <c r="T215" s="297"/>
      <c r="U215" s="297"/>
    </row>
    <row r="216" spans="1:21">
      <c r="A216" s="297"/>
      <c r="B216" s="297"/>
      <c r="C216" s="297"/>
      <c r="D216" s="297"/>
      <c r="E216" s="297"/>
      <c r="F216" s="297"/>
      <c r="G216" s="297"/>
      <c r="H216" s="297"/>
      <c r="I216" s="297"/>
      <c r="J216" s="297"/>
      <c r="K216" s="297"/>
      <c r="L216" s="297"/>
      <c r="M216" s="297"/>
      <c r="N216" s="297"/>
      <c r="O216" s="297"/>
      <c r="P216" s="297"/>
      <c r="Q216" s="297"/>
      <c r="R216" s="297"/>
      <c r="S216" s="297"/>
      <c r="T216" s="297"/>
      <c r="U216" s="297"/>
    </row>
    <row r="217" spans="1:21">
      <c r="A217" s="297"/>
      <c r="B217" s="297"/>
      <c r="C217" s="297"/>
      <c r="D217" s="297"/>
      <c r="E217" s="297"/>
      <c r="F217" s="297"/>
      <c r="G217" s="297"/>
      <c r="H217" s="297"/>
      <c r="I217" s="297"/>
      <c r="J217" s="297"/>
      <c r="K217" s="297"/>
      <c r="L217" s="297"/>
      <c r="M217" s="297"/>
      <c r="N217" s="297"/>
      <c r="O217" s="297"/>
      <c r="P217" s="297"/>
      <c r="Q217" s="297"/>
      <c r="R217" s="297"/>
      <c r="S217" s="297"/>
      <c r="T217" s="297"/>
      <c r="U217" s="297"/>
    </row>
    <row r="218" spans="1:21">
      <c r="A218" s="297"/>
      <c r="B218" s="297"/>
      <c r="C218" s="297"/>
      <c r="D218" s="297"/>
      <c r="E218" s="297"/>
      <c r="F218" s="297"/>
      <c r="G218" s="297"/>
      <c r="H218" s="297"/>
      <c r="I218" s="297"/>
      <c r="J218" s="297"/>
      <c r="K218" s="297"/>
      <c r="L218" s="297"/>
      <c r="M218" s="297"/>
      <c r="N218" s="297"/>
      <c r="O218" s="297"/>
      <c r="P218" s="297"/>
      <c r="Q218" s="297"/>
      <c r="R218" s="297"/>
      <c r="S218" s="297"/>
      <c r="T218" s="297"/>
      <c r="U218" s="297"/>
    </row>
    <row r="219" spans="1:21">
      <c r="A219" s="297"/>
      <c r="B219" s="297"/>
      <c r="C219" s="297"/>
      <c r="D219" s="297"/>
      <c r="E219" s="297"/>
      <c r="F219" s="297"/>
      <c r="G219" s="297"/>
      <c r="H219" s="297"/>
      <c r="I219" s="297"/>
      <c r="J219" s="297"/>
      <c r="K219" s="297"/>
      <c r="L219" s="297"/>
      <c r="M219" s="297"/>
      <c r="N219" s="297"/>
      <c r="O219" s="297"/>
      <c r="P219" s="297"/>
      <c r="Q219" s="297"/>
      <c r="R219" s="297"/>
      <c r="S219" s="297"/>
      <c r="T219" s="297"/>
      <c r="U219" s="297"/>
    </row>
    <row r="220" spans="1:21">
      <c r="A220" s="297"/>
      <c r="B220" s="297"/>
      <c r="C220" s="297"/>
      <c r="D220" s="297"/>
      <c r="E220" s="297"/>
      <c r="F220" s="297"/>
      <c r="G220" s="297"/>
      <c r="H220" s="297"/>
      <c r="I220" s="297"/>
      <c r="J220" s="297"/>
      <c r="K220" s="297"/>
      <c r="L220" s="297"/>
      <c r="M220" s="297"/>
      <c r="N220" s="297"/>
      <c r="O220" s="297"/>
      <c r="P220" s="297"/>
      <c r="Q220" s="297"/>
      <c r="R220" s="297"/>
      <c r="S220" s="297"/>
      <c r="T220" s="297"/>
      <c r="U220" s="297"/>
    </row>
    <row r="221" spans="1:21">
      <c r="A221" s="297"/>
      <c r="B221" s="297"/>
      <c r="C221" s="297"/>
      <c r="D221" s="297"/>
      <c r="E221" s="297"/>
      <c r="F221" s="297"/>
      <c r="G221" s="297"/>
      <c r="H221" s="297"/>
      <c r="I221" s="297"/>
      <c r="J221" s="297"/>
      <c r="K221" s="297"/>
      <c r="L221" s="297"/>
      <c r="M221" s="297"/>
      <c r="N221" s="297"/>
      <c r="O221" s="297"/>
      <c r="P221" s="297"/>
      <c r="Q221" s="297"/>
      <c r="R221" s="297"/>
      <c r="S221" s="297"/>
      <c r="T221" s="297"/>
      <c r="U221" s="297"/>
    </row>
    <row r="222" spans="1:21">
      <c r="A222" s="297"/>
      <c r="B222" s="297"/>
      <c r="C222" s="297"/>
      <c r="D222" s="297"/>
      <c r="E222" s="297"/>
      <c r="F222" s="297"/>
      <c r="G222" s="297"/>
      <c r="H222" s="297"/>
      <c r="I222" s="297"/>
      <c r="J222" s="297"/>
      <c r="K222" s="297"/>
      <c r="L222" s="297"/>
      <c r="M222" s="297"/>
      <c r="N222" s="297"/>
      <c r="O222" s="297"/>
      <c r="P222" s="297"/>
      <c r="Q222" s="297"/>
      <c r="R222" s="297"/>
      <c r="S222" s="297"/>
      <c r="T222" s="297"/>
      <c r="U222" s="297"/>
    </row>
    <row r="223" spans="1:21">
      <c r="A223" s="297"/>
      <c r="B223" s="297"/>
      <c r="C223" s="297"/>
      <c r="D223" s="297"/>
      <c r="E223" s="297"/>
      <c r="F223" s="297"/>
      <c r="G223" s="297"/>
      <c r="H223" s="297"/>
      <c r="I223" s="297"/>
      <c r="J223" s="297"/>
      <c r="K223" s="297"/>
      <c r="L223" s="297"/>
      <c r="M223" s="297"/>
      <c r="N223" s="297"/>
      <c r="O223" s="297"/>
      <c r="P223" s="297"/>
      <c r="Q223" s="297"/>
      <c r="R223" s="297"/>
      <c r="S223" s="297"/>
      <c r="T223" s="297"/>
      <c r="U223" s="297"/>
    </row>
    <row r="224" spans="1:21">
      <c r="A224" s="297"/>
      <c r="B224" s="297"/>
      <c r="C224" s="297"/>
      <c r="D224" s="297"/>
      <c r="E224" s="297"/>
      <c r="F224" s="297"/>
      <c r="G224" s="297"/>
      <c r="H224" s="297"/>
      <c r="I224" s="297"/>
      <c r="J224" s="297"/>
      <c r="K224" s="297"/>
      <c r="L224" s="297"/>
      <c r="M224" s="297"/>
      <c r="N224" s="297"/>
      <c r="O224" s="297"/>
      <c r="P224" s="297"/>
      <c r="Q224" s="297"/>
      <c r="R224" s="297"/>
      <c r="S224" s="297"/>
      <c r="T224" s="297"/>
      <c r="U224" s="297"/>
    </row>
    <row r="225" spans="1:21">
      <c r="A225" s="297"/>
      <c r="B225" s="297"/>
      <c r="C225" s="297"/>
      <c r="D225" s="297"/>
      <c r="E225" s="297"/>
      <c r="F225" s="297"/>
      <c r="G225" s="297"/>
      <c r="H225" s="297"/>
      <c r="I225" s="297"/>
      <c r="J225" s="297"/>
      <c r="K225" s="297"/>
      <c r="L225" s="297"/>
      <c r="M225" s="297"/>
      <c r="N225" s="297"/>
      <c r="O225" s="297"/>
      <c r="P225" s="297"/>
      <c r="Q225" s="297"/>
      <c r="R225" s="297"/>
      <c r="S225" s="297"/>
      <c r="T225" s="297"/>
      <c r="U225" s="297"/>
    </row>
    <row r="226" spans="1:21">
      <c r="A226" s="297"/>
      <c r="B226" s="297"/>
      <c r="C226" s="297"/>
      <c r="D226" s="297"/>
      <c r="E226" s="297"/>
      <c r="F226" s="297"/>
      <c r="G226" s="297"/>
      <c r="H226" s="297"/>
      <c r="I226" s="297"/>
      <c r="J226" s="297"/>
      <c r="K226" s="297"/>
      <c r="L226" s="297"/>
      <c r="M226" s="297"/>
      <c r="N226" s="297"/>
      <c r="O226" s="297"/>
      <c r="P226" s="297"/>
      <c r="Q226" s="297"/>
      <c r="R226" s="297"/>
      <c r="S226" s="297"/>
      <c r="T226" s="297"/>
      <c r="U226" s="297"/>
    </row>
    <row r="227" spans="1:21">
      <c r="A227" s="297"/>
      <c r="B227" s="297"/>
      <c r="C227" s="297"/>
      <c r="D227" s="297"/>
      <c r="E227" s="297"/>
      <c r="F227" s="297"/>
      <c r="G227" s="297"/>
      <c r="H227" s="297"/>
      <c r="I227" s="297"/>
      <c r="J227" s="297"/>
      <c r="K227" s="297"/>
      <c r="L227" s="297"/>
      <c r="M227" s="297"/>
      <c r="N227" s="297"/>
      <c r="O227" s="297"/>
      <c r="P227" s="297"/>
      <c r="Q227" s="297"/>
      <c r="R227" s="297"/>
      <c r="S227" s="297"/>
      <c r="T227" s="297"/>
      <c r="U227" s="297"/>
    </row>
    <row r="228" spans="1:21">
      <c r="A228" s="297"/>
      <c r="B228" s="297"/>
      <c r="C228" s="297"/>
      <c r="D228" s="297"/>
      <c r="E228" s="297"/>
      <c r="F228" s="297"/>
      <c r="G228" s="297"/>
      <c r="H228" s="297"/>
      <c r="I228" s="297"/>
      <c r="J228" s="297"/>
      <c r="K228" s="297"/>
      <c r="L228" s="297"/>
      <c r="M228" s="297"/>
      <c r="N228" s="297"/>
      <c r="O228" s="297"/>
      <c r="P228" s="297"/>
      <c r="Q228" s="297"/>
      <c r="R228" s="297"/>
      <c r="S228" s="297"/>
      <c r="T228" s="297"/>
      <c r="U228" s="297"/>
    </row>
    <row r="229" spans="1:21">
      <c r="A229" s="297"/>
      <c r="B229" s="297"/>
      <c r="C229" s="297"/>
      <c r="D229" s="297"/>
      <c r="E229" s="297"/>
      <c r="F229" s="297"/>
      <c r="G229" s="297"/>
      <c r="H229" s="297"/>
      <c r="I229" s="297"/>
      <c r="J229" s="297"/>
      <c r="K229" s="297"/>
      <c r="L229" s="297"/>
      <c r="M229" s="297"/>
      <c r="N229" s="297"/>
      <c r="O229" s="297"/>
      <c r="P229" s="297"/>
      <c r="Q229" s="297"/>
      <c r="R229" s="297"/>
      <c r="S229" s="297"/>
      <c r="T229" s="297"/>
      <c r="U229" s="297"/>
    </row>
    <row r="230" spans="1:21">
      <c r="A230" s="297"/>
      <c r="B230" s="297"/>
      <c r="C230" s="297"/>
      <c r="D230" s="297"/>
      <c r="E230" s="297"/>
      <c r="F230" s="297"/>
      <c r="G230" s="297"/>
      <c r="H230" s="297"/>
      <c r="I230" s="297"/>
      <c r="J230" s="297"/>
      <c r="K230" s="297"/>
      <c r="L230" s="297"/>
      <c r="M230" s="297"/>
      <c r="N230" s="297"/>
      <c r="O230" s="297"/>
      <c r="P230" s="297"/>
      <c r="Q230" s="297"/>
      <c r="R230" s="297"/>
      <c r="S230" s="297"/>
      <c r="T230" s="297"/>
      <c r="U230" s="297"/>
    </row>
    <row r="231" spans="1:21">
      <c r="A231" s="297"/>
      <c r="B231" s="297"/>
      <c r="C231" s="297"/>
      <c r="D231" s="297"/>
      <c r="E231" s="297"/>
      <c r="F231" s="297"/>
      <c r="G231" s="297"/>
      <c r="H231" s="297"/>
      <c r="I231" s="297"/>
      <c r="J231" s="297"/>
      <c r="K231" s="297"/>
      <c r="L231" s="297"/>
      <c r="M231" s="297"/>
      <c r="N231" s="297"/>
      <c r="O231" s="297"/>
      <c r="P231" s="297"/>
      <c r="Q231" s="297"/>
      <c r="R231" s="297"/>
      <c r="S231" s="297"/>
      <c r="T231" s="297"/>
      <c r="U231" s="297"/>
    </row>
    <row r="232" spans="1:21">
      <c r="A232" s="297"/>
      <c r="B232" s="297"/>
      <c r="C232" s="297"/>
      <c r="D232" s="297"/>
      <c r="E232" s="297"/>
      <c r="F232" s="297"/>
      <c r="G232" s="297"/>
      <c r="H232" s="297"/>
      <c r="I232" s="297"/>
      <c r="J232" s="297"/>
      <c r="K232" s="297"/>
      <c r="L232" s="297"/>
      <c r="M232" s="297"/>
      <c r="N232" s="297"/>
      <c r="O232" s="297"/>
      <c r="P232" s="297"/>
      <c r="Q232" s="297"/>
      <c r="R232" s="297"/>
      <c r="S232" s="297"/>
      <c r="T232" s="297"/>
      <c r="U232" s="297"/>
    </row>
    <row r="233" spans="1:21">
      <c r="A233" s="297"/>
      <c r="B233" s="297"/>
      <c r="C233" s="297"/>
      <c r="D233" s="297"/>
      <c r="E233" s="297"/>
      <c r="F233" s="297"/>
      <c r="G233" s="297"/>
      <c r="H233" s="297"/>
      <c r="I233" s="297"/>
      <c r="J233" s="297"/>
      <c r="K233" s="297"/>
      <c r="L233" s="297"/>
      <c r="M233" s="297"/>
      <c r="N233" s="297"/>
      <c r="O233" s="297"/>
      <c r="P233" s="297"/>
      <c r="Q233" s="297"/>
      <c r="R233" s="297"/>
      <c r="S233" s="297"/>
      <c r="T233" s="297"/>
      <c r="U233" s="297"/>
    </row>
    <row r="234" spans="1:21">
      <c r="A234" s="297"/>
      <c r="B234" s="297"/>
      <c r="C234" s="297"/>
      <c r="D234" s="297"/>
      <c r="E234" s="297"/>
      <c r="F234" s="297"/>
      <c r="G234" s="297"/>
      <c r="H234" s="297"/>
      <c r="I234" s="297"/>
      <c r="J234" s="297"/>
      <c r="K234" s="297"/>
      <c r="L234" s="297"/>
      <c r="M234" s="297"/>
      <c r="N234" s="297"/>
      <c r="O234" s="297"/>
      <c r="P234" s="297"/>
      <c r="Q234" s="297"/>
      <c r="R234" s="297"/>
      <c r="S234" s="297"/>
      <c r="T234" s="297"/>
      <c r="U234" s="297"/>
    </row>
    <row r="235" spans="1:21">
      <c r="A235" s="297"/>
      <c r="B235" s="297"/>
      <c r="C235" s="297"/>
      <c r="D235" s="297"/>
      <c r="E235" s="297"/>
      <c r="F235" s="297"/>
      <c r="G235" s="297"/>
      <c r="H235" s="297"/>
      <c r="I235" s="297"/>
      <c r="J235" s="297"/>
      <c r="K235" s="297"/>
      <c r="L235" s="297"/>
      <c r="M235" s="297"/>
      <c r="N235" s="297"/>
      <c r="O235" s="297"/>
      <c r="P235" s="297"/>
      <c r="Q235" s="297"/>
      <c r="R235" s="297"/>
      <c r="S235" s="297"/>
      <c r="T235" s="297"/>
      <c r="U235" s="297"/>
    </row>
    <row r="236" spans="1:21">
      <c r="A236" s="297"/>
      <c r="B236" s="297"/>
      <c r="C236" s="297"/>
      <c r="D236" s="297"/>
      <c r="E236" s="297"/>
      <c r="F236" s="297"/>
      <c r="G236" s="297"/>
      <c r="H236" s="297"/>
      <c r="I236" s="297"/>
      <c r="J236" s="297"/>
      <c r="K236" s="297"/>
      <c r="L236" s="297"/>
      <c r="M236" s="297"/>
      <c r="N236" s="297"/>
      <c r="O236" s="297"/>
      <c r="P236" s="297"/>
      <c r="Q236" s="297"/>
      <c r="R236" s="297"/>
      <c r="S236" s="297"/>
      <c r="T236" s="297"/>
      <c r="U236" s="297"/>
    </row>
    <row r="237" spans="1:21">
      <c r="A237" s="297"/>
      <c r="B237" s="297"/>
      <c r="C237" s="297"/>
      <c r="D237" s="297"/>
      <c r="E237" s="297"/>
      <c r="F237" s="297"/>
      <c r="G237" s="297"/>
      <c r="H237" s="297"/>
      <c r="I237" s="297"/>
      <c r="J237" s="297"/>
      <c r="K237" s="297"/>
      <c r="L237" s="297"/>
      <c r="M237" s="297"/>
      <c r="N237" s="297"/>
      <c r="O237" s="297"/>
      <c r="P237" s="297"/>
      <c r="Q237" s="297"/>
      <c r="R237" s="297"/>
      <c r="S237" s="297"/>
      <c r="T237" s="297"/>
      <c r="U237" s="297"/>
    </row>
    <row r="238" spans="1:21">
      <c r="A238" s="297"/>
      <c r="B238" s="297"/>
      <c r="C238" s="297"/>
      <c r="D238" s="297"/>
      <c r="E238" s="297"/>
      <c r="F238" s="297"/>
      <c r="G238" s="297"/>
      <c r="H238" s="297"/>
      <c r="I238" s="297"/>
      <c r="J238" s="297"/>
      <c r="K238" s="297"/>
      <c r="L238" s="297"/>
      <c r="M238" s="297"/>
      <c r="N238" s="297"/>
      <c r="O238" s="297"/>
      <c r="P238" s="297"/>
      <c r="Q238" s="297"/>
      <c r="R238" s="297"/>
      <c r="S238" s="297"/>
      <c r="T238" s="297"/>
      <c r="U238" s="297"/>
    </row>
    <row r="239" spans="1:21">
      <c r="A239" s="297"/>
      <c r="B239" s="297"/>
      <c r="C239" s="297"/>
      <c r="D239" s="297"/>
      <c r="E239" s="297"/>
      <c r="F239" s="297"/>
      <c r="G239" s="297"/>
      <c r="H239" s="297"/>
      <c r="I239" s="297"/>
      <c r="J239" s="297"/>
      <c r="K239" s="297"/>
      <c r="L239" s="297"/>
      <c r="M239" s="297"/>
      <c r="N239" s="297"/>
      <c r="O239" s="297"/>
      <c r="P239" s="297"/>
      <c r="Q239" s="297"/>
      <c r="R239" s="297"/>
      <c r="S239" s="297"/>
      <c r="T239" s="297"/>
      <c r="U239" s="297"/>
    </row>
    <row r="240" spans="1:21">
      <c r="A240" s="297"/>
      <c r="B240" s="297"/>
      <c r="C240" s="297"/>
      <c r="D240" s="297"/>
      <c r="E240" s="297"/>
      <c r="F240" s="297"/>
      <c r="G240" s="297"/>
      <c r="H240" s="297"/>
      <c r="I240" s="297"/>
      <c r="J240" s="297"/>
      <c r="K240" s="297"/>
      <c r="L240" s="297"/>
      <c r="M240" s="297"/>
      <c r="N240" s="297"/>
      <c r="O240" s="297"/>
      <c r="P240" s="297"/>
      <c r="Q240" s="297"/>
      <c r="R240" s="297"/>
      <c r="S240" s="297"/>
      <c r="T240" s="297"/>
      <c r="U240" s="297"/>
    </row>
    <row r="241" spans="1:21">
      <c r="A241" s="297"/>
      <c r="B241" s="297"/>
      <c r="C241" s="297"/>
      <c r="D241" s="297"/>
      <c r="E241" s="297"/>
      <c r="F241" s="297"/>
      <c r="G241" s="297"/>
      <c r="H241" s="297"/>
      <c r="I241" s="297"/>
      <c r="J241" s="297"/>
      <c r="K241" s="297"/>
      <c r="L241" s="297"/>
      <c r="M241" s="297"/>
      <c r="N241" s="297"/>
      <c r="O241" s="297"/>
      <c r="P241" s="297"/>
      <c r="Q241" s="297"/>
      <c r="R241" s="297"/>
      <c r="S241" s="297"/>
      <c r="T241" s="297"/>
      <c r="U241" s="297"/>
    </row>
    <row r="242" spans="1:21">
      <c r="A242" s="297"/>
      <c r="B242" s="297"/>
      <c r="C242" s="297"/>
      <c r="D242" s="297"/>
      <c r="E242" s="297"/>
      <c r="F242" s="297"/>
      <c r="G242" s="297"/>
      <c r="H242" s="297"/>
      <c r="I242" s="297"/>
      <c r="J242" s="297"/>
      <c r="K242" s="297"/>
      <c r="L242" s="297"/>
      <c r="M242" s="297"/>
      <c r="N242" s="297"/>
      <c r="O242" s="297"/>
      <c r="P242" s="297"/>
      <c r="Q242" s="297"/>
      <c r="R242" s="297"/>
      <c r="S242" s="297"/>
      <c r="T242" s="297"/>
      <c r="U242" s="297"/>
    </row>
    <row r="243" spans="1:21">
      <c r="A243" s="297"/>
      <c r="B243" s="297"/>
      <c r="C243" s="297"/>
      <c r="D243" s="297"/>
      <c r="E243" s="297"/>
      <c r="F243" s="297"/>
      <c r="G243" s="297"/>
      <c r="H243" s="297"/>
      <c r="I243" s="297"/>
      <c r="J243" s="297"/>
      <c r="K243" s="297"/>
      <c r="L243" s="297"/>
      <c r="M243" s="297"/>
      <c r="N243" s="297"/>
      <c r="O243" s="297"/>
      <c r="P243" s="297"/>
      <c r="Q243" s="297"/>
      <c r="R243" s="297"/>
      <c r="S243" s="297"/>
      <c r="T243" s="297"/>
      <c r="U243" s="297"/>
    </row>
    <row r="244" spans="1:21">
      <c r="A244" s="297"/>
      <c r="B244" s="297"/>
      <c r="C244" s="297"/>
      <c r="D244" s="297"/>
      <c r="E244" s="297"/>
      <c r="F244" s="297"/>
      <c r="G244" s="297"/>
      <c r="H244" s="297"/>
      <c r="I244" s="297"/>
      <c r="J244" s="297"/>
      <c r="K244" s="297"/>
      <c r="L244" s="297"/>
      <c r="M244" s="297"/>
      <c r="N244" s="297"/>
      <c r="O244" s="297"/>
      <c r="P244" s="297"/>
      <c r="Q244" s="297"/>
      <c r="R244" s="297"/>
      <c r="S244" s="297"/>
      <c r="T244" s="297"/>
      <c r="U244" s="297"/>
    </row>
    <row r="245" spans="1:21">
      <c r="A245" s="297"/>
      <c r="B245" s="297"/>
      <c r="C245" s="297"/>
      <c r="D245" s="297"/>
      <c r="E245" s="297"/>
      <c r="F245" s="297"/>
      <c r="G245" s="297"/>
      <c r="H245" s="297"/>
      <c r="I245" s="297"/>
      <c r="J245" s="297"/>
      <c r="K245" s="297"/>
      <c r="L245" s="297"/>
      <c r="M245" s="297"/>
      <c r="N245" s="297"/>
      <c r="O245" s="297"/>
      <c r="P245" s="297"/>
      <c r="Q245" s="297"/>
      <c r="R245" s="297"/>
      <c r="S245" s="297"/>
      <c r="T245" s="297"/>
      <c r="U245" s="297"/>
    </row>
    <row r="246" spans="1:21">
      <c r="A246" s="297"/>
      <c r="B246" s="297"/>
      <c r="C246" s="297"/>
      <c r="D246" s="297"/>
      <c r="E246" s="297"/>
      <c r="F246" s="297"/>
      <c r="G246" s="297"/>
      <c r="H246" s="297"/>
      <c r="I246" s="297"/>
      <c r="J246" s="297"/>
      <c r="K246" s="297"/>
      <c r="L246" s="297"/>
      <c r="M246" s="297"/>
      <c r="N246" s="297"/>
      <c r="O246" s="297"/>
      <c r="P246" s="297"/>
      <c r="Q246" s="297"/>
      <c r="R246" s="297"/>
      <c r="S246" s="297"/>
      <c r="T246" s="297"/>
      <c r="U246" s="297"/>
    </row>
    <row r="247" spans="1:21">
      <c r="A247" s="297"/>
      <c r="B247" s="297"/>
      <c r="C247" s="297"/>
      <c r="D247" s="297"/>
      <c r="E247" s="297"/>
      <c r="F247" s="297"/>
      <c r="G247" s="297"/>
      <c r="H247" s="297"/>
      <c r="I247" s="297"/>
      <c r="J247" s="297"/>
      <c r="K247" s="297"/>
      <c r="L247" s="297"/>
      <c r="M247" s="297"/>
      <c r="N247" s="297"/>
      <c r="O247" s="297"/>
      <c r="P247" s="297"/>
      <c r="Q247" s="297"/>
      <c r="R247" s="297"/>
      <c r="S247" s="297"/>
      <c r="T247" s="297"/>
      <c r="U247" s="297"/>
    </row>
    <row r="248" spans="1:21">
      <c r="A248" s="297"/>
      <c r="B248" s="297"/>
      <c r="C248" s="297"/>
      <c r="D248" s="297"/>
      <c r="E248" s="297"/>
      <c r="F248" s="297"/>
      <c r="G248" s="297"/>
      <c r="H248" s="297"/>
      <c r="I248" s="297"/>
      <c r="J248" s="297"/>
      <c r="K248" s="297"/>
      <c r="L248" s="297"/>
      <c r="M248" s="297"/>
      <c r="N248" s="297"/>
      <c r="O248" s="297"/>
      <c r="P248" s="297"/>
      <c r="Q248" s="297"/>
      <c r="R248" s="297"/>
      <c r="S248" s="297"/>
      <c r="T248" s="297"/>
      <c r="U248" s="297"/>
    </row>
    <row r="249" spans="1:21">
      <c r="A249" s="297"/>
      <c r="B249" s="297"/>
      <c r="C249" s="297"/>
      <c r="D249" s="297"/>
      <c r="E249" s="297"/>
      <c r="F249" s="297"/>
      <c r="G249" s="297"/>
      <c r="H249" s="297"/>
      <c r="I249" s="297"/>
      <c r="J249" s="297"/>
      <c r="K249" s="297"/>
      <c r="L249" s="297"/>
      <c r="M249" s="297"/>
      <c r="N249" s="297"/>
      <c r="O249" s="297"/>
      <c r="P249" s="297"/>
      <c r="Q249" s="297"/>
      <c r="R249" s="297"/>
      <c r="S249" s="297"/>
      <c r="T249" s="297"/>
      <c r="U249" s="297"/>
    </row>
    <row r="250" spans="1:21">
      <c r="A250" s="297"/>
      <c r="B250" s="297"/>
      <c r="C250" s="297"/>
      <c r="D250" s="297"/>
      <c r="E250" s="297"/>
      <c r="F250" s="297"/>
      <c r="G250" s="297"/>
      <c r="H250" s="297"/>
      <c r="I250" s="297"/>
      <c r="J250" s="297"/>
      <c r="K250" s="297"/>
      <c r="L250" s="297"/>
      <c r="M250" s="297"/>
      <c r="N250" s="297"/>
      <c r="O250" s="297"/>
      <c r="P250" s="297"/>
      <c r="Q250" s="297"/>
      <c r="R250" s="297"/>
      <c r="S250" s="297"/>
      <c r="T250" s="297"/>
      <c r="U250" s="297"/>
    </row>
    <row r="251" spans="1:21">
      <c r="A251" s="297"/>
      <c r="B251" s="297"/>
      <c r="C251" s="297"/>
      <c r="D251" s="297"/>
      <c r="E251" s="297"/>
      <c r="F251" s="297"/>
      <c r="G251" s="297"/>
      <c r="H251" s="297"/>
      <c r="I251" s="297"/>
      <c r="J251" s="297"/>
      <c r="K251" s="297"/>
      <c r="L251" s="297"/>
      <c r="M251" s="297"/>
      <c r="N251" s="297"/>
      <c r="O251" s="297"/>
      <c r="P251" s="297"/>
      <c r="Q251" s="297"/>
      <c r="R251" s="297"/>
      <c r="S251" s="297"/>
      <c r="T251" s="297"/>
      <c r="U251" s="297"/>
    </row>
    <row r="252" spans="1:21">
      <c r="A252" s="297"/>
      <c r="B252" s="297"/>
      <c r="C252" s="297"/>
      <c r="D252" s="297"/>
      <c r="E252" s="297"/>
      <c r="F252" s="297"/>
      <c r="G252" s="297"/>
      <c r="H252" s="297"/>
      <c r="I252" s="297"/>
      <c r="J252" s="297"/>
      <c r="K252" s="297"/>
      <c r="L252" s="297"/>
      <c r="M252" s="297"/>
      <c r="N252" s="297"/>
      <c r="O252" s="297"/>
      <c r="P252" s="297"/>
      <c r="Q252" s="297"/>
      <c r="R252" s="297"/>
      <c r="S252" s="297"/>
      <c r="T252" s="297"/>
      <c r="U252" s="297"/>
    </row>
    <row r="253" spans="1:21">
      <c r="A253" s="297"/>
      <c r="B253" s="297"/>
      <c r="C253" s="297"/>
      <c r="D253" s="297"/>
      <c r="E253" s="297"/>
      <c r="F253" s="297"/>
      <c r="G253" s="297"/>
      <c r="H253" s="297"/>
      <c r="I253" s="297"/>
      <c r="J253" s="297"/>
      <c r="K253" s="297"/>
      <c r="L253" s="297"/>
      <c r="M253" s="297"/>
      <c r="N253" s="297"/>
      <c r="O253" s="297"/>
      <c r="P253" s="297"/>
      <c r="Q253" s="297"/>
      <c r="R253" s="297"/>
      <c r="S253" s="297"/>
      <c r="T253" s="297"/>
      <c r="U253" s="297"/>
    </row>
    <row r="254" spans="1:21">
      <c r="A254" s="297"/>
      <c r="B254" s="297"/>
      <c r="C254" s="297"/>
      <c r="D254" s="297"/>
      <c r="E254" s="297"/>
      <c r="F254" s="297"/>
      <c r="G254" s="297"/>
      <c r="H254" s="297"/>
      <c r="I254" s="297"/>
      <c r="J254" s="297"/>
      <c r="K254" s="297"/>
      <c r="L254" s="297"/>
      <c r="M254" s="297"/>
      <c r="N254" s="297"/>
      <c r="O254" s="297"/>
      <c r="P254" s="297"/>
      <c r="Q254" s="297"/>
      <c r="R254" s="297"/>
      <c r="S254" s="297"/>
      <c r="T254" s="297"/>
      <c r="U254" s="297"/>
    </row>
    <row r="255" spans="1:21">
      <c r="A255" s="297"/>
      <c r="B255" s="297"/>
      <c r="C255" s="297"/>
      <c r="D255" s="297"/>
      <c r="E255" s="297"/>
      <c r="F255" s="297"/>
      <c r="G255" s="297"/>
      <c r="H255" s="297"/>
      <c r="I255" s="297"/>
      <c r="J255" s="297"/>
      <c r="K255" s="297"/>
      <c r="L255" s="297"/>
      <c r="M255" s="297"/>
      <c r="N255" s="297"/>
      <c r="O255" s="297"/>
      <c r="P255" s="297"/>
      <c r="Q255" s="297"/>
      <c r="R255" s="297"/>
      <c r="S255" s="297"/>
      <c r="T255" s="297"/>
      <c r="U255" s="297"/>
    </row>
    <row r="256" spans="1:21">
      <c r="A256" s="297"/>
      <c r="B256" s="297"/>
      <c r="C256" s="297"/>
      <c r="D256" s="297"/>
      <c r="E256" s="297"/>
      <c r="F256" s="297"/>
      <c r="G256" s="297"/>
      <c r="H256" s="297"/>
      <c r="I256" s="297"/>
      <c r="J256" s="297"/>
      <c r="K256" s="297"/>
      <c r="L256" s="297"/>
      <c r="M256" s="297"/>
      <c r="N256" s="297"/>
      <c r="O256" s="297"/>
      <c r="P256" s="297"/>
      <c r="Q256" s="297"/>
      <c r="R256" s="297"/>
      <c r="S256" s="297"/>
      <c r="T256" s="297"/>
      <c r="U256" s="297"/>
    </row>
    <row r="257" spans="1:21">
      <c r="A257" s="297"/>
      <c r="B257" s="297"/>
      <c r="C257" s="297"/>
      <c r="D257" s="297"/>
      <c r="E257" s="297"/>
      <c r="F257" s="297"/>
      <c r="G257" s="297"/>
      <c r="H257" s="297"/>
      <c r="I257" s="297"/>
      <c r="J257" s="297"/>
      <c r="K257" s="297"/>
      <c r="L257" s="297"/>
      <c r="M257" s="297"/>
      <c r="N257" s="297"/>
      <c r="O257" s="297"/>
      <c r="P257" s="297"/>
      <c r="Q257" s="297"/>
      <c r="R257" s="297"/>
      <c r="S257" s="297"/>
      <c r="T257" s="297"/>
      <c r="U257" s="297"/>
    </row>
    <row r="258" spans="1:21">
      <c r="A258" s="297"/>
      <c r="B258" s="297"/>
      <c r="C258" s="297"/>
      <c r="D258" s="297"/>
      <c r="E258" s="297"/>
      <c r="F258" s="297"/>
      <c r="G258" s="297"/>
      <c r="H258" s="297"/>
      <c r="I258" s="297"/>
      <c r="J258" s="297"/>
      <c r="K258" s="297"/>
      <c r="L258" s="297"/>
      <c r="M258" s="297"/>
      <c r="N258" s="297"/>
      <c r="O258" s="297"/>
      <c r="P258" s="297"/>
      <c r="Q258" s="297"/>
      <c r="R258" s="297"/>
      <c r="S258" s="297"/>
      <c r="T258" s="297"/>
      <c r="U258" s="297"/>
    </row>
    <row r="259" spans="1:21">
      <c r="A259" s="297"/>
      <c r="B259" s="297"/>
      <c r="C259" s="297"/>
      <c r="D259" s="297"/>
      <c r="E259" s="297"/>
      <c r="F259" s="297"/>
      <c r="G259" s="297"/>
      <c r="H259" s="297"/>
      <c r="I259" s="297"/>
      <c r="J259" s="297"/>
      <c r="K259" s="297"/>
      <c r="L259" s="297"/>
      <c r="M259" s="297"/>
      <c r="N259" s="297"/>
      <c r="O259" s="297"/>
      <c r="P259" s="297"/>
      <c r="Q259" s="297"/>
      <c r="R259" s="297"/>
      <c r="S259" s="297"/>
      <c r="T259" s="297"/>
      <c r="U259" s="297"/>
    </row>
    <row r="260" spans="1:21">
      <c r="A260" s="297"/>
      <c r="B260" s="297"/>
      <c r="C260" s="297"/>
      <c r="D260" s="297"/>
      <c r="E260" s="297"/>
      <c r="F260" s="297"/>
      <c r="G260" s="297"/>
      <c r="H260" s="297"/>
      <c r="I260" s="297"/>
      <c r="J260" s="297"/>
      <c r="K260" s="297"/>
      <c r="L260" s="297"/>
      <c r="M260" s="297"/>
      <c r="N260" s="297"/>
      <c r="O260" s="297"/>
      <c r="P260" s="297"/>
      <c r="Q260" s="297"/>
      <c r="R260" s="297"/>
      <c r="S260" s="297"/>
      <c r="T260" s="297"/>
      <c r="U260" s="297"/>
    </row>
    <row r="261" spans="1:21">
      <c r="A261" s="297"/>
      <c r="B261" s="297"/>
      <c r="C261" s="297"/>
      <c r="D261" s="297"/>
      <c r="E261" s="297"/>
      <c r="F261" s="297"/>
      <c r="G261" s="297"/>
      <c r="H261" s="297"/>
      <c r="I261" s="297"/>
      <c r="J261" s="297"/>
      <c r="K261" s="297"/>
      <c r="L261" s="297"/>
      <c r="M261" s="297"/>
      <c r="N261" s="297"/>
      <c r="O261" s="297"/>
      <c r="P261" s="297"/>
      <c r="Q261" s="297"/>
      <c r="R261" s="297"/>
      <c r="S261" s="297"/>
      <c r="T261" s="297"/>
      <c r="U261" s="297"/>
    </row>
    <row r="262" spans="1:21">
      <c r="A262" s="297"/>
      <c r="B262" s="297"/>
      <c r="C262" s="297"/>
      <c r="D262" s="297"/>
      <c r="E262" s="297"/>
      <c r="F262" s="297"/>
      <c r="G262" s="297"/>
      <c r="H262" s="297"/>
      <c r="I262" s="297"/>
      <c r="J262" s="297"/>
      <c r="K262" s="297"/>
      <c r="L262" s="297"/>
      <c r="M262" s="297"/>
      <c r="N262" s="297"/>
      <c r="O262" s="297"/>
      <c r="P262" s="297"/>
      <c r="Q262" s="297"/>
      <c r="R262" s="297"/>
      <c r="S262" s="297"/>
      <c r="T262" s="297"/>
      <c r="U262" s="297"/>
    </row>
    <row r="263" spans="1:21">
      <c r="A263" s="297"/>
      <c r="B263" s="297"/>
      <c r="C263" s="297"/>
      <c r="D263" s="297"/>
      <c r="E263" s="297"/>
      <c r="F263" s="297"/>
      <c r="G263" s="297"/>
      <c r="H263" s="297"/>
      <c r="I263" s="297"/>
      <c r="J263" s="297"/>
      <c r="K263" s="297"/>
      <c r="L263" s="297"/>
      <c r="M263" s="297"/>
      <c r="N263" s="297"/>
      <c r="O263" s="297"/>
      <c r="P263" s="297"/>
      <c r="Q263" s="297"/>
      <c r="R263" s="297"/>
      <c r="S263" s="297"/>
      <c r="T263" s="297"/>
      <c r="U263" s="297"/>
    </row>
    <row r="264" spans="1:21">
      <c r="A264" s="297"/>
      <c r="B264" s="297"/>
      <c r="C264" s="297"/>
      <c r="D264" s="297"/>
      <c r="E264" s="297"/>
      <c r="F264" s="297"/>
      <c r="G264" s="297"/>
      <c r="H264" s="297"/>
      <c r="I264" s="297"/>
      <c r="J264" s="297"/>
      <c r="K264" s="297"/>
      <c r="L264" s="297"/>
      <c r="M264" s="297"/>
      <c r="N264" s="297"/>
      <c r="O264" s="297"/>
      <c r="P264" s="297"/>
      <c r="Q264" s="297"/>
      <c r="R264" s="297"/>
      <c r="S264" s="297"/>
      <c r="T264" s="297"/>
      <c r="U264" s="297"/>
    </row>
    <row r="265" spans="1:21">
      <c r="A265" s="297"/>
      <c r="B265" s="297"/>
      <c r="C265" s="297"/>
      <c r="D265" s="297"/>
      <c r="E265" s="297"/>
      <c r="F265" s="297"/>
      <c r="G265" s="297"/>
      <c r="H265" s="297"/>
      <c r="I265" s="297"/>
      <c r="J265" s="297"/>
      <c r="K265" s="297"/>
      <c r="L265" s="297"/>
      <c r="M265" s="297"/>
      <c r="N265" s="297"/>
      <c r="O265" s="297"/>
      <c r="P265" s="297"/>
      <c r="Q265" s="297"/>
      <c r="R265" s="297"/>
      <c r="S265" s="297"/>
      <c r="T265" s="297"/>
      <c r="U265" s="297"/>
    </row>
    <row r="266" spans="1:21">
      <c r="A266" s="297"/>
      <c r="B266" s="297"/>
      <c r="C266" s="297"/>
      <c r="D266" s="297"/>
      <c r="E266" s="297"/>
      <c r="F266" s="297"/>
      <c r="G266" s="297"/>
      <c r="H266" s="297"/>
      <c r="I266" s="297"/>
      <c r="J266" s="297"/>
      <c r="K266" s="297"/>
      <c r="L266" s="297"/>
      <c r="M266" s="297"/>
      <c r="N266" s="297"/>
      <c r="O266" s="297"/>
      <c r="P266" s="297"/>
      <c r="Q266" s="297"/>
      <c r="R266" s="297"/>
      <c r="S266" s="297"/>
      <c r="T266" s="297"/>
      <c r="U266" s="297"/>
    </row>
    <row r="267" spans="1:21">
      <c r="A267" s="297"/>
      <c r="B267" s="297"/>
      <c r="C267" s="297"/>
      <c r="D267" s="297"/>
      <c r="E267" s="297"/>
      <c r="F267" s="297"/>
      <c r="G267" s="297"/>
      <c r="H267" s="297"/>
      <c r="I267" s="297"/>
      <c r="J267" s="297"/>
      <c r="K267" s="297"/>
      <c r="L267" s="297"/>
      <c r="M267" s="297"/>
      <c r="N267" s="297"/>
      <c r="O267" s="297"/>
      <c r="P267" s="297"/>
      <c r="Q267" s="297"/>
      <c r="R267" s="297"/>
      <c r="S267" s="297"/>
      <c r="T267" s="297"/>
      <c r="U267" s="297"/>
    </row>
    <row r="268" spans="1:21">
      <c r="A268" s="297"/>
      <c r="B268" s="297"/>
      <c r="C268" s="297"/>
      <c r="D268" s="297"/>
      <c r="E268" s="297"/>
      <c r="F268" s="297"/>
      <c r="G268" s="297"/>
      <c r="H268" s="297"/>
      <c r="I268" s="297"/>
      <c r="J268" s="297"/>
      <c r="K268" s="297"/>
      <c r="L268" s="297"/>
      <c r="M268" s="297"/>
      <c r="N268" s="297"/>
      <c r="O268" s="297"/>
      <c r="P268" s="297"/>
      <c r="Q268" s="297"/>
      <c r="R268" s="297"/>
      <c r="S268" s="297"/>
      <c r="T268" s="297"/>
      <c r="U268" s="297"/>
    </row>
    <row r="269" spans="1:21">
      <c r="A269" s="297"/>
      <c r="B269" s="297"/>
      <c r="C269" s="297"/>
      <c r="D269" s="297"/>
      <c r="E269" s="297"/>
      <c r="F269" s="297"/>
      <c r="G269" s="297"/>
      <c r="H269" s="297"/>
      <c r="I269" s="297"/>
      <c r="J269" s="297"/>
      <c r="K269" s="297"/>
      <c r="L269" s="297"/>
      <c r="M269" s="297"/>
      <c r="N269" s="297"/>
      <c r="O269" s="297"/>
      <c r="P269" s="297"/>
      <c r="Q269" s="297"/>
      <c r="R269" s="297"/>
      <c r="S269" s="297"/>
      <c r="T269" s="297"/>
      <c r="U269" s="297"/>
    </row>
    <row r="270" spans="1:21">
      <c r="A270" s="297"/>
      <c r="B270" s="297"/>
      <c r="C270" s="297"/>
      <c r="D270" s="297"/>
      <c r="E270" s="297"/>
      <c r="F270" s="297"/>
      <c r="G270" s="297"/>
      <c r="H270" s="297"/>
      <c r="I270" s="297"/>
      <c r="J270" s="297"/>
      <c r="K270" s="297"/>
      <c r="L270" s="297"/>
      <c r="M270" s="297"/>
      <c r="N270" s="297"/>
      <c r="O270" s="297"/>
      <c r="P270" s="297"/>
      <c r="Q270" s="297"/>
      <c r="R270" s="297"/>
      <c r="S270" s="297"/>
      <c r="T270" s="297"/>
      <c r="U270" s="297"/>
    </row>
    <row r="271" spans="1:21">
      <c r="A271" s="297"/>
      <c r="B271" s="297"/>
      <c r="C271" s="297"/>
      <c r="D271" s="297"/>
      <c r="E271" s="297"/>
      <c r="F271" s="297"/>
      <c r="G271" s="297"/>
      <c r="H271" s="297"/>
      <c r="I271" s="297"/>
      <c r="J271" s="297"/>
      <c r="K271" s="297"/>
      <c r="L271" s="297"/>
      <c r="M271" s="297"/>
      <c r="N271" s="297"/>
      <c r="O271" s="297"/>
      <c r="P271" s="297"/>
      <c r="Q271" s="297"/>
      <c r="R271" s="297"/>
      <c r="S271" s="297"/>
      <c r="T271" s="297"/>
      <c r="U271" s="297"/>
    </row>
    <row r="272" spans="1:21">
      <c r="A272" s="297"/>
      <c r="B272" s="297"/>
      <c r="C272" s="297"/>
      <c r="D272" s="297"/>
      <c r="E272" s="297"/>
      <c r="F272" s="297"/>
      <c r="G272" s="297"/>
      <c r="H272" s="297"/>
      <c r="I272" s="297"/>
      <c r="J272" s="297"/>
      <c r="K272" s="297"/>
      <c r="L272" s="297"/>
      <c r="M272" s="297"/>
      <c r="N272" s="297"/>
      <c r="O272" s="297"/>
      <c r="P272" s="297"/>
      <c r="Q272" s="297"/>
      <c r="R272" s="297"/>
      <c r="S272" s="297"/>
      <c r="T272" s="297"/>
      <c r="U272" s="297"/>
    </row>
    <row r="273" spans="1:21">
      <c r="A273" s="297"/>
      <c r="B273" s="297"/>
      <c r="C273" s="297"/>
      <c r="D273" s="297"/>
      <c r="E273" s="297"/>
      <c r="F273" s="297"/>
      <c r="G273" s="297"/>
      <c r="H273" s="297"/>
      <c r="I273" s="297"/>
      <c r="J273" s="297"/>
      <c r="K273" s="297"/>
      <c r="L273" s="297"/>
      <c r="M273" s="297"/>
      <c r="N273" s="297"/>
      <c r="O273" s="297"/>
      <c r="P273" s="297"/>
      <c r="Q273" s="297"/>
      <c r="R273" s="297"/>
      <c r="S273" s="297"/>
      <c r="T273" s="297"/>
      <c r="U273" s="297"/>
    </row>
    <row r="274" spans="1:21">
      <c r="A274" s="297"/>
      <c r="B274" s="297"/>
      <c r="C274" s="297"/>
      <c r="D274" s="297"/>
      <c r="E274" s="297"/>
      <c r="F274" s="297"/>
      <c r="G274" s="297"/>
      <c r="H274" s="297"/>
      <c r="I274" s="297"/>
      <c r="J274" s="297"/>
      <c r="K274" s="297"/>
      <c r="L274" s="297"/>
      <c r="M274" s="297"/>
      <c r="N274" s="297"/>
      <c r="O274" s="297"/>
      <c r="P274" s="297"/>
      <c r="Q274" s="297"/>
      <c r="R274" s="297"/>
      <c r="S274" s="297"/>
      <c r="T274" s="297"/>
      <c r="U274" s="297"/>
    </row>
    <row r="275" spans="1:21">
      <c r="A275" s="297"/>
      <c r="B275" s="297"/>
      <c r="C275" s="297"/>
      <c r="D275" s="297"/>
      <c r="E275" s="297"/>
      <c r="F275" s="297"/>
      <c r="G275" s="297"/>
      <c r="H275" s="297"/>
      <c r="I275" s="297"/>
      <c r="J275" s="297"/>
      <c r="K275" s="297"/>
      <c r="L275" s="297"/>
      <c r="M275" s="297"/>
      <c r="N275" s="297"/>
      <c r="O275" s="297"/>
      <c r="P275" s="297"/>
      <c r="Q275" s="297"/>
      <c r="R275" s="297"/>
      <c r="S275" s="297"/>
      <c r="T275" s="297"/>
      <c r="U275" s="297"/>
    </row>
    <row r="276" spans="1:21">
      <c r="A276" s="297"/>
      <c r="B276" s="297"/>
      <c r="C276" s="297"/>
      <c r="D276" s="297"/>
      <c r="E276" s="297"/>
      <c r="F276" s="297"/>
      <c r="G276" s="297"/>
      <c r="H276" s="297"/>
      <c r="I276" s="297"/>
      <c r="J276" s="297"/>
      <c r="K276" s="297"/>
      <c r="L276" s="297"/>
      <c r="M276" s="297"/>
      <c r="N276" s="297"/>
      <c r="O276" s="297"/>
      <c r="P276" s="297"/>
      <c r="Q276" s="297"/>
      <c r="R276" s="297"/>
      <c r="S276" s="297"/>
      <c r="T276" s="297"/>
      <c r="U276" s="297"/>
    </row>
    <row r="277" spans="1:21">
      <c r="A277" s="297"/>
      <c r="B277" s="297"/>
      <c r="C277" s="297"/>
      <c r="D277" s="297"/>
      <c r="E277" s="297"/>
      <c r="F277" s="297"/>
      <c r="G277" s="297"/>
      <c r="H277" s="297"/>
      <c r="I277" s="297"/>
      <c r="J277" s="297"/>
      <c r="K277" s="297"/>
      <c r="L277" s="297"/>
      <c r="M277" s="297"/>
      <c r="N277" s="297"/>
      <c r="O277" s="297"/>
      <c r="P277" s="297"/>
      <c r="Q277" s="297"/>
      <c r="R277" s="297"/>
      <c r="S277" s="297"/>
      <c r="T277" s="297"/>
      <c r="U277" s="297"/>
    </row>
    <row r="278" spans="1:21">
      <c r="A278" s="297"/>
      <c r="B278" s="297"/>
      <c r="C278" s="297"/>
      <c r="D278" s="297"/>
      <c r="E278" s="297"/>
      <c r="F278" s="297"/>
      <c r="G278" s="297"/>
      <c r="H278" s="297"/>
      <c r="I278" s="297"/>
      <c r="J278" s="297"/>
      <c r="K278" s="297"/>
      <c r="L278" s="297"/>
      <c r="M278" s="297"/>
      <c r="N278" s="297"/>
      <c r="O278" s="297"/>
      <c r="P278" s="297"/>
      <c r="Q278" s="297"/>
      <c r="R278" s="297"/>
      <c r="S278" s="297"/>
      <c r="T278" s="297"/>
      <c r="U278" s="297"/>
    </row>
    <row r="279" spans="1:21">
      <c r="A279" s="297"/>
      <c r="B279" s="297"/>
      <c r="C279" s="297"/>
      <c r="D279" s="297"/>
      <c r="E279" s="297"/>
      <c r="F279" s="297"/>
      <c r="G279" s="297"/>
      <c r="H279" s="297"/>
      <c r="I279" s="297"/>
      <c r="J279" s="297"/>
      <c r="K279" s="297"/>
      <c r="L279" s="297"/>
      <c r="M279" s="297"/>
      <c r="N279" s="297"/>
      <c r="O279" s="297"/>
      <c r="P279" s="297"/>
      <c r="Q279" s="297"/>
      <c r="R279" s="297"/>
      <c r="S279" s="297"/>
      <c r="T279" s="297"/>
      <c r="U279" s="297"/>
    </row>
    <row r="280" spans="1:21">
      <c r="A280" s="297"/>
      <c r="B280" s="297"/>
      <c r="C280" s="297"/>
      <c r="D280" s="297"/>
      <c r="E280" s="297"/>
      <c r="F280" s="297"/>
      <c r="G280" s="297"/>
      <c r="H280" s="297"/>
      <c r="I280" s="297"/>
      <c r="J280" s="297"/>
      <c r="K280" s="297"/>
      <c r="L280" s="297"/>
      <c r="M280" s="297"/>
      <c r="N280" s="297"/>
      <c r="O280" s="297"/>
      <c r="P280" s="297"/>
      <c r="Q280" s="297"/>
      <c r="R280" s="297"/>
      <c r="S280" s="297"/>
      <c r="T280" s="297"/>
      <c r="U280" s="297"/>
    </row>
    <row r="281" spans="1:21">
      <c r="A281" s="297"/>
      <c r="B281" s="297"/>
      <c r="C281" s="297"/>
      <c r="D281" s="297"/>
      <c r="E281" s="297"/>
      <c r="F281" s="297"/>
      <c r="G281" s="297"/>
      <c r="H281" s="297"/>
      <c r="I281" s="297"/>
      <c r="J281" s="297"/>
      <c r="K281" s="297"/>
      <c r="L281" s="297"/>
      <c r="M281" s="297"/>
      <c r="N281" s="297"/>
      <c r="O281" s="297"/>
      <c r="P281" s="297"/>
      <c r="Q281" s="297"/>
      <c r="R281" s="297"/>
      <c r="S281" s="297"/>
      <c r="T281" s="297"/>
      <c r="U281" s="297"/>
    </row>
    <row r="282" spans="1:21">
      <c r="A282" s="297"/>
      <c r="B282" s="297"/>
      <c r="C282" s="297"/>
      <c r="D282" s="297"/>
      <c r="E282" s="297"/>
      <c r="F282" s="297"/>
      <c r="G282" s="297"/>
      <c r="H282" s="297"/>
      <c r="I282" s="297"/>
      <c r="J282" s="297"/>
      <c r="K282" s="297"/>
      <c r="L282" s="297"/>
      <c r="M282" s="297"/>
      <c r="N282" s="297"/>
      <c r="O282" s="297"/>
      <c r="P282" s="297"/>
      <c r="Q282" s="297"/>
      <c r="R282" s="297"/>
      <c r="S282" s="297"/>
      <c r="T282" s="297"/>
      <c r="U282" s="297"/>
    </row>
    <row r="283" spans="1:21">
      <c r="A283" s="297"/>
      <c r="B283" s="297"/>
      <c r="C283" s="297"/>
      <c r="D283" s="297"/>
      <c r="E283" s="297"/>
      <c r="F283" s="297"/>
      <c r="G283" s="297"/>
      <c r="H283" s="297"/>
      <c r="I283" s="297"/>
      <c r="J283" s="297"/>
      <c r="K283" s="297"/>
      <c r="L283" s="297"/>
      <c r="M283" s="297"/>
      <c r="N283" s="297"/>
      <c r="O283" s="297"/>
      <c r="P283" s="297"/>
      <c r="Q283" s="297"/>
      <c r="R283" s="297"/>
      <c r="S283" s="297"/>
      <c r="T283" s="297"/>
      <c r="U283" s="297"/>
    </row>
    <row r="284" spans="1:21">
      <c r="A284" s="297"/>
      <c r="B284" s="297"/>
      <c r="C284" s="297"/>
      <c r="D284" s="297"/>
      <c r="E284" s="297"/>
      <c r="F284" s="297"/>
      <c r="G284" s="297"/>
      <c r="H284" s="297"/>
      <c r="I284" s="297"/>
      <c r="J284" s="297"/>
      <c r="K284" s="297"/>
      <c r="L284" s="297"/>
      <c r="M284" s="297"/>
      <c r="N284" s="297"/>
      <c r="O284" s="297"/>
      <c r="P284" s="297"/>
      <c r="Q284" s="297"/>
      <c r="R284" s="297"/>
      <c r="S284" s="297"/>
      <c r="T284" s="297"/>
      <c r="U284" s="297"/>
    </row>
    <row r="285" spans="1:21">
      <c r="A285" s="297"/>
      <c r="B285" s="297"/>
      <c r="C285" s="297"/>
      <c r="D285" s="297"/>
      <c r="E285" s="297"/>
      <c r="F285" s="297"/>
      <c r="G285" s="297"/>
      <c r="H285" s="297"/>
      <c r="I285" s="297"/>
      <c r="J285" s="297"/>
      <c r="K285" s="297"/>
      <c r="L285" s="297"/>
      <c r="M285" s="297"/>
      <c r="N285" s="297"/>
      <c r="O285" s="297"/>
      <c r="P285" s="297"/>
      <c r="Q285" s="297"/>
      <c r="R285" s="297"/>
      <c r="S285" s="297"/>
      <c r="T285" s="297"/>
      <c r="U285" s="297"/>
    </row>
    <row r="286" spans="1:21">
      <c r="A286" s="297"/>
      <c r="B286" s="297"/>
      <c r="C286" s="297"/>
      <c r="D286" s="297"/>
      <c r="E286" s="297"/>
      <c r="F286" s="297"/>
      <c r="G286" s="297"/>
      <c r="H286" s="297"/>
      <c r="I286" s="297"/>
      <c r="J286" s="297"/>
      <c r="K286" s="297"/>
      <c r="L286" s="297"/>
      <c r="M286" s="297"/>
      <c r="N286" s="297"/>
      <c r="O286" s="297"/>
      <c r="P286" s="297"/>
      <c r="Q286" s="297"/>
      <c r="R286" s="297"/>
      <c r="S286" s="297"/>
      <c r="T286" s="297"/>
      <c r="U286" s="297"/>
    </row>
    <row r="287" spans="1:21">
      <c r="A287" s="297"/>
      <c r="B287" s="297"/>
      <c r="C287" s="297"/>
      <c r="D287" s="297"/>
      <c r="E287" s="297"/>
      <c r="F287" s="297"/>
      <c r="G287" s="297"/>
      <c r="H287" s="297"/>
      <c r="I287" s="297"/>
      <c r="J287" s="297"/>
      <c r="K287" s="297"/>
      <c r="L287" s="297"/>
      <c r="M287" s="297"/>
      <c r="N287" s="297"/>
      <c r="O287" s="297"/>
      <c r="P287" s="297"/>
      <c r="Q287" s="297"/>
      <c r="R287" s="297"/>
      <c r="S287" s="297"/>
      <c r="T287" s="297"/>
      <c r="U287" s="297"/>
    </row>
    <row r="288" spans="1:21">
      <c r="A288" s="297"/>
      <c r="B288" s="297"/>
      <c r="C288" s="297"/>
      <c r="D288" s="297"/>
      <c r="E288" s="297"/>
      <c r="F288" s="297"/>
      <c r="G288" s="297"/>
      <c r="H288" s="297"/>
      <c r="I288" s="297"/>
      <c r="J288" s="297"/>
      <c r="K288" s="297"/>
      <c r="L288" s="297"/>
      <c r="M288" s="297"/>
      <c r="N288" s="297"/>
      <c r="O288" s="297"/>
      <c r="P288" s="297"/>
      <c r="Q288" s="297"/>
      <c r="R288" s="297"/>
      <c r="S288" s="297"/>
      <c r="T288" s="297"/>
      <c r="U288" s="297"/>
    </row>
    <row r="289" spans="1:21">
      <c r="A289" s="297"/>
      <c r="B289" s="297"/>
      <c r="C289" s="297"/>
      <c r="D289" s="297"/>
      <c r="E289" s="297"/>
      <c r="F289" s="297"/>
      <c r="G289" s="297"/>
      <c r="H289" s="297"/>
      <c r="I289" s="297"/>
      <c r="J289" s="297"/>
      <c r="K289" s="297"/>
      <c r="L289" s="297"/>
      <c r="M289" s="297"/>
      <c r="N289" s="297"/>
      <c r="O289" s="297"/>
      <c r="P289" s="297"/>
      <c r="Q289" s="297"/>
      <c r="R289" s="297"/>
      <c r="S289" s="297"/>
      <c r="T289" s="297"/>
      <c r="U289" s="297"/>
    </row>
    <row r="290" spans="1:21">
      <c r="A290" s="297"/>
      <c r="B290" s="297"/>
      <c r="C290" s="297"/>
      <c r="D290" s="297"/>
      <c r="E290" s="297"/>
      <c r="F290" s="297"/>
      <c r="G290" s="297"/>
      <c r="H290" s="297"/>
      <c r="I290" s="297"/>
      <c r="J290" s="297"/>
      <c r="K290" s="297"/>
      <c r="L290" s="297"/>
      <c r="M290" s="297"/>
      <c r="N290" s="297"/>
      <c r="O290" s="297"/>
      <c r="P290" s="297"/>
      <c r="Q290" s="297"/>
      <c r="R290" s="297"/>
      <c r="S290" s="297"/>
      <c r="T290" s="297"/>
      <c r="U290" s="297"/>
    </row>
    <row r="291" spans="1:21">
      <c r="A291" s="297"/>
      <c r="B291" s="297"/>
      <c r="C291" s="297"/>
      <c r="D291" s="297"/>
      <c r="E291" s="297"/>
      <c r="F291" s="297"/>
      <c r="G291" s="297"/>
      <c r="H291" s="297"/>
      <c r="I291" s="297"/>
      <c r="J291" s="297"/>
      <c r="K291" s="297"/>
      <c r="L291" s="297"/>
      <c r="M291" s="297"/>
      <c r="N291" s="297"/>
      <c r="O291" s="297"/>
      <c r="P291" s="297"/>
      <c r="Q291" s="297"/>
      <c r="R291" s="297"/>
      <c r="S291" s="297"/>
      <c r="T291" s="297"/>
      <c r="U291" s="297"/>
    </row>
    <row r="292" spans="1:21">
      <c r="A292" s="297"/>
      <c r="B292" s="297"/>
      <c r="C292" s="297"/>
      <c r="D292" s="297"/>
      <c r="E292" s="297"/>
      <c r="F292" s="297"/>
      <c r="G292" s="297"/>
      <c r="H292" s="297"/>
      <c r="I292" s="297"/>
      <c r="J292" s="297"/>
      <c r="K292" s="297"/>
      <c r="L292" s="297"/>
      <c r="M292" s="297"/>
      <c r="N292" s="297"/>
      <c r="O292" s="297"/>
      <c r="P292" s="297"/>
      <c r="Q292" s="297"/>
      <c r="R292" s="297"/>
      <c r="S292" s="297"/>
      <c r="T292" s="297"/>
      <c r="U292" s="297"/>
    </row>
    <row r="293" spans="1:21">
      <c r="A293" s="297"/>
      <c r="B293" s="297"/>
      <c r="C293" s="297"/>
      <c r="D293" s="297"/>
      <c r="E293" s="297"/>
      <c r="F293" s="297"/>
      <c r="G293" s="297"/>
      <c r="H293" s="297"/>
      <c r="I293" s="297"/>
      <c r="J293" s="297"/>
      <c r="K293" s="297"/>
      <c r="L293" s="297"/>
      <c r="M293" s="297"/>
      <c r="N293" s="297"/>
      <c r="O293" s="297"/>
      <c r="P293" s="297"/>
      <c r="Q293" s="297"/>
      <c r="R293" s="297"/>
      <c r="S293" s="297"/>
      <c r="T293" s="297"/>
      <c r="U293" s="297"/>
    </row>
    <row r="294" spans="1:21">
      <c r="A294" s="297"/>
      <c r="B294" s="297"/>
      <c r="C294" s="297"/>
      <c r="D294" s="297"/>
      <c r="E294" s="297"/>
      <c r="F294" s="297"/>
      <c r="G294" s="297"/>
      <c r="H294" s="297"/>
      <c r="I294" s="297"/>
      <c r="J294" s="297"/>
      <c r="K294" s="297"/>
      <c r="L294" s="297"/>
      <c r="M294" s="297"/>
      <c r="N294" s="297"/>
      <c r="O294" s="297"/>
      <c r="P294" s="297"/>
      <c r="Q294" s="297"/>
      <c r="R294" s="297"/>
      <c r="S294" s="297"/>
      <c r="T294" s="297"/>
      <c r="U294" s="297"/>
    </row>
    <row r="295" spans="1:21">
      <c r="A295" s="297"/>
      <c r="B295" s="297"/>
      <c r="C295" s="297"/>
      <c r="D295" s="297"/>
      <c r="E295" s="297"/>
      <c r="F295" s="297"/>
      <c r="G295" s="297"/>
      <c r="H295" s="297"/>
      <c r="I295" s="297"/>
      <c r="J295" s="297"/>
      <c r="K295" s="297"/>
      <c r="L295" s="297"/>
      <c r="M295" s="297"/>
      <c r="N295" s="297"/>
      <c r="O295" s="297"/>
      <c r="P295" s="297"/>
      <c r="Q295" s="297"/>
      <c r="R295" s="297"/>
      <c r="S295" s="297"/>
      <c r="T295" s="297"/>
      <c r="U295" s="297"/>
    </row>
    <row r="296" spans="1:21">
      <c r="A296" s="297"/>
      <c r="B296" s="297"/>
      <c r="C296" s="297"/>
      <c r="D296" s="297"/>
      <c r="E296" s="297"/>
      <c r="F296" s="297"/>
      <c r="G296" s="297"/>
      <c r="H296" s="297"/>
      <c r="I296" s="297"/>
      <c r="J296" s="297"/>
      <c r="K296" s="297"/>
      <c r="L296" s="297"/>
      <c r="M296" s="297"/>
      <c r="N296" s="297"/>
      <c r="O296" s="297"/>
      <c r="P296" s="297"/>
      <c r="Q296" s="297"/>
      <c r="R296" s="297"/>
      <c r="S296" s="297"/>
      <c r="T296" s="297"/>
      <c r="U296" s="297"/>
    </row>
    <row r="297" spans="1:21">
      <c r="A297" s="297"/>
      <c r="B297" s="297"/>
      <c r="C297" s="297"/>
      <c r="D297" s="297"/>
      <c r="E297" s="297"/>
      <c r="F297" s="297"/>
      <c r="G297" s="297"/>
      <c r="H297" s="297"/>
      <c r="I297" s="297"/>
      <c r="J297" s="297"/>
      <c r="K297" s="297"/>
      <c r="L297" s="297"/>
      <c r="M297" s="297"/>
      <c r="N297" s="297"/>
      <c r="O297" s="297"/>
      <c r="P297" s="297"/>
      <c r="Q297" s="297"/>
      <c r="R297" s="297"/>
      <c r="S297" s="297"/>
      <c r="T297" s="297"/>
      <c r="U297" s="297"/>
    </row>
    <row r="298" spans="1:21">
      <c r="A298" s="297"/>
      <c r="B298" s="297"/>
      <c r="C298" s="297"/>
      <c r="D298" s="297"/>
      <c r="E298" s="297"/>
      <c r="F298" s="297"/>
      <c r="G298" s="297"/>
      <c r="H298" s="297"/>
      <c r="I298" s="297"/>
      <c r="J298" s="297"/>
      <c r="K298" s="297"/>
      <c r="L298" s="297"/>
      <c r="M298" s="297"/>
      <c r="N298" s="297"/>
      <c r="O298" s="297"/>
      <c r="P298" s="297"/>
      <c r="Q298" s="297"/>
      <c r="R298" s="297"/>
      <c r="S298" s="297"/>
      <c r="T298" s="297"/>
      <c r="U298" s="297"/>
    </row>
    <row r="299" spans="1:21">
      <c r="A299" s="297"/>
      <c r="B299" s="297"/>
      <c r="C299" s="297"/>
      <c r="D299" s="297"/>
      <c r="E299" s="297"/>
      <c r="F299" s="297"/>
      <c r="G299" s="297"/>
      <c r="H299" s="297"/>
      <c r="I299" s="297"/>
      <c r="J299" s="297"/>
      <c r="K299" s="297"/>
      <c r="L299" s="297"/>
      <c r="M299" s="297"/>
      <c r="N299" s="297"/>
      <c r="O299" s="297"/>
      <c r="P299" s="297"/>
      <c r="Q299" s="297"/>
      <c r="R299" s="297"/>
      <c r="S299" s="297"/>
      <c r="T299" s="297"/>
      <c r="U299" s="297"/>
    </row>
    <row r="300" spans="1:21">
      <c r="A300" s="297"/>
      <c r="B300" s="297"/>
      <c r="C300" s="297"/>
      <c r="D300" s="297"/>
      <c r="E300" s="297"/>
      <c r="F300" s="297"/>
      <c r="G300" s="297"/>
      <c r="H300" s="297"/>
      <c r="I300" s="297"/>
      <c r="J300" s="297"/>
      <c r="K300" s="297"/>
      <c r="L300" s="297"/>
      <c r="M300" s="297"/>
      <c r="N300" s="297"/>
      <c r="O300" s="297"/>
      <c r="P300" s="297"/>
      <c r="Q300" s="297"/>
      <c r="R300" s="297"/>
      <c r="S300" s="297"/>
      <c r="T300" s="297"/>
      <c r="U300" s="297"/>
    </row>
    <row r="301" spans="1:21">
      <c r="A301" s="297"/>
      <c r="B301" s="297"/>
      <c r="C301" s="297"/>
      <c r="D301" s="297"/>
      <c r="E301" s="297"/>
      <c r="F301" s="297"/>
      <c r="G301" s="297"/>
      <c r="H301" s="297"/>
      <c r="I301" s="297"/>
      <c r="J301" s="297"/>
      <c r="K301" s="297"/>
      <c r="L301" s="297"/>
      <c r="M301" s="297"/>
      <c r="N301" s="297"/>
      <c r="O301" s="297"/>
      <c r="P301" s="297"/>
      <c r="Q301" s="297"/>
      <c r="R301" s="297"/>
      <c r="S301" s="297"/>
      <c r="T301" s="297"/>
      <c r="U301" s="297"/>
    </row>
    <row r="302" spans="1:21">
      <c r="A302" s="297"/>
      <c r="B302" s="297"/>
      <c r="C302" s="297"/>
      <c r="D302" s="297"/>
      <c r="E302" s="297"/>
      <c r="F302" s="297"/>
      <c r="G302" s="297"/>
      <c r="H302" s="297"/>
      <c r="I302" s="297"/>
      <c r="J302" s="297"/>
      <c r="K302" s="297"/>
      <c r="L302" s="297"/>
      <c r="M302" s="297"/>
      <c r="N302" s="297"/>
      <c r="O302" s="297"/>
      <c r="P302" s="297"/>
      <c r="Q302" s="297"/>
      <c r="R302" s="297"/>
      <c r="S302" s="297"/>
      <c r="T302" s="297"/>
      <c r="U302" s="297"/>
    </row>
    <row r="303" spans="1:21">
      <c r="A303" s="297"/>
      <c r="B303" s="297"/>
      <c r="C303" s="297"/>
      <c r="D303" s="297"/>
      <c r="E303" s="297"/>
      <c r="F303" s="297"/>
      <c r="G303" s="297"/>
      <c r="H303" s="297"/>
      <c r="I303" s="297"/>
      <c r="J303" s="297"/>
      <c r="K303" s="297"/>
      <c r="L303" s="297"/>
      <c r="M303" s="297"/>
      <c r="N303" s="297"/>
      <c r="O303" s="297"/>
      <c r="P303" s="297"/>
      <c r="Q303" s="297"/>
      <c r="R303" s="297"/>
      <c r="S303" s="297"/>
      <c r="T303" s="297"/>
      <c r="U303" s="297"/>
    </row>
    <row r="304" spans="1:21">
      <c r="A304" s="297"/>
      <c r="B304" s="297"/>
      <c r="C304" s="297"/>
      <c r="D304" s="297"/>
      <c r="E304" s="297"/>
      <c r="F304" s="297"/>
      <c r="G304" s="297"/>
      <c r="H304" s="297"/>
      <c r="I304" s="297"/>
      <c r="J304" s="297"/>
      <c r="K304" s="297"/>
      <c r="L304" s="297"/>
      <c r="M304" s="297"/>
      <c r="N304" s="297"/>
      <c r="O304" s="297"/>
      <c r="P304" s="297"/>
      <c r="Q304" s="297"/>
      <c r="R304" s="297"/>
      <c r="S304" s="297"/>
      <c r="T304" s="297"/>
      <c r="U304" s="297"/>
    </row>
    <row r="305" spans="1:21">
      <c r="A305" s="297"/>
      <c r="B305" s="297"/>
      <c r="C305" s="297"/>
      <c r="D305" s="297"/>
      <c r="E305" s="297"/>
      <c r="F305" s="297"/>
      <c r="G305" s="297"/>
      <c r="H305" s="297"/>
      <c r="I305" s="297"/>
      <c r="J305" s="297"/>
      <c r="K305" s="297"/>
      <c r="L305" s="297"/>
      <c r="M305" s="297"/>
      <c r="N305" s="297"/>
      <c r="O305" s="297"/>
      <c r="P305" s="297"/>
      <c r="Q305" s="297"/>
      <c r="R305" s="297"/>
      <c r="S305" s="297"/>
      <c r="T305" s="297"/>
      <c r="U305" s="297"/>
    </row>
    <row r="306" spans="1:21">
      <c r="A306" s="297"/>
      <c r="B306" s="297"/>
      <c r="C306" s="297"/>
      <c r="D306" s="297"/>
      <c r="E306" s="297"/>
      <c r="F306" s="297"/>
      <c r="G306" s="297"/>
      <c r="H306" s="297"/>
      <c r="I306" s="297"/>
      <c r="J306" s="297"/>
      <c r="K306" s="297"/>
      <c r="L306" s="297"/>
      <c r="M306" s="297"/>
      <c r="N306" s="297"/>
      <c r="O306" s="297"/>
      <c r="P306" s="297"/>
      <c r="Q306" s="297"/>
      <c r="R306" s="297"/>
      <c r="S306" s="297"/>
      <c r="T306" s="297"/>
      <c r="U306" s="297"/>
    </row>
    <row r="307" spans="1:21">
      <c r="A307" s="297"/>
      <c r="B307" s="297"/>
      <c r="C307" s="297"/>
      <c r="D307" s="297"/>
      <c r="E307" s="297"/>
      <c r="F307" s="297"/>
      <c r="G307" s="297"/>
      <c r="H307" s="297"/>
      <c r="I307" s="297"/>
      <c r="J307" s="297"/>
      <c r="K307" s="297"/>
      <c r="L307" s="297"/>
      <c r="M307" s="297"/>
      <c r="N307" s="297"/>
      <c r="O307" s="297"/>
      <c r="P307" s="297"/>
      <c r="Q307" s="297"/>
      <c r="R307" s="297"/>
      <c r="S307" s="297"/>
      <c r="T307" s="297"/>
      <c r="U307" s="297"/>
    </row>
    <row r="308" spans="1:21">
      <c r="A308" s="297"/>
      <c r="B308" s="297"/>
      <c r="C308" s="297"/>
      <c r="D308" s="297"/>
      <c r="E308" s="297"/>
      <c r="F308" s="297"/>
      <c r="G308" s="297"/>
      <c r="H308" s="297"/>
      <c r="I308" s="297"/>
      <c r="J308" s="297"/>
      <c r="K308" s="297"/>
      <c r="L308" s="297"/>
      <c r="M308" s="297"/>
      <c r="N308" s="297"/>
      <c r="O308" s="297"/>
      <c r="P308" s="297"/>
      <c r="Q308" s="297"/>
      <c r="R308" s="297"/>
      <c r="S308" s="297"/>
      <c r="T308" s="297"/>
      <c r="U308" s="297"/>
    </row>
    <row r="309" spans="1:21">
      <c r="A309" s="297"/>
      <c r="B309" s="297"/>
      <c r="C309" s="297"/>
      <c r="D309" s="297"/>
      <c r="E309" s="297"/>
      <c r="F309" s="297"/>
      <c r="G309" s="297"/>
      <c r="H309" s="297"/>
      <c r="I309" s="297"/>
      <c r="J309" s="297"/>
      <c r="K309" s="297"/>
      <c r="L309" s="297"/>
      <c r="M309" s="297"/>
      <c r="N309" s="297"/>
      <c r="O309" s="297"/>
      <c r="P309" s="297"/>
      <c r="Q309" s="297"/>
      <c r="R309" s="297"/>
      <c r="S309" s="297"/>
      <c r="T309" s="297"/>
      <c r="U309" s="297"/>
    </row>
    <row r="310" spans="1:21">
      <c r="A310" s="297"/>
      <c r="B310" s="297"/>
      <c r="C310" s="297"/>
      <c r="D310" s="297"/>
      <c r="E310" s="297"/>
      <c r="F310" s="297"/>
      <c r="G310" s="297"/>
      <c r="H310" s="297"/>
      <c r="I310" s="297"/>
      <c r="J310" s="297"/>
      <c r="K310" s="297"/>
      <c r="L310" s="297"/>
      <c r="M310" s="297"/>
      <c r="N310" s="297"/>
      <c r="O310" s="297"/>
      <c r="P310" s="297"/>
      <c r="Q310" s="297"/>
      <c r="R310" s="297"/>
      <c r="S310" s="297"/>
      <c r="T310" s="297"/>
      <c r="U310" s="297"/>
    </row>
    <row r="311" spans="1:21">
      <c r="A311" s="297"/>
      <c r="B311" s="297"/>
      <c r="C311" s="297"/>
      <c r="D311" s="297"/>
      <c r="E311" s="297"/>
      <c r="F311" s="297"/>
      <c r="G311" s="297"/>
      <c r="H311" s="297"/>
      <c r="I311" s="297"/>
      <c r="J311" s="297"/>
      <c r="K311" s="297"/>
      <c r="L311" s="297"/>
      <c r="M311" s="297"/>
      <c r="N311" s="297"/>
      <c r="O311" s="297"/>
      <c r="P311" s="297"/>
      <c r="Q311" s="297"/>
      <c r="R311" s="297"/>
      <c r="S311" s="297"/>
      <c r="T311" s="297"/>
      <c r="U311" s="297"/>
    </row>
    <row r="312" spans="1:21">
      <c r="A312" s="297"/>
      <c r="B312" s="297"/>
      <c r="C312" s="297"/>
      <c r="D312" s="297"/>
      <c r="E312" s="297"/>
      <c r="F312" s="297"/>
      <c r="G312" s="297"/>
      <c r="H312" s="297"/>
      <c r="I312" s="297"/>
      <c r="J312" s="297"/>
      <c r="K312" s="297"/>
      <c r="L312" s="297"/>
      <c r="M312" s="297"/>
      <c r="N312" s="297"/>
      <c r="O312" s="297"/>
      <c r="P312" s="297"/>
      <c r="Q312" s="297"/>
      <c r="R312" s="297"/>
      <c r="S312" s="297"/>
      <c r="T312" s="297"/>
      <c r="U312" s="297"/>
    </row>
    <row r="313" spans="1:21">
      <c r="A313" s="297"/>
      <c r="B313" s="297"/>
      <c r="C313" s="297"/>
      <c r="D313" s="297"/>
      <c r="E313" s="297"/>
      <c r="F313" s="297"/>
      <c r="G313" s="297"/>
      <c r="H313" s="297"/>
      <c r="I313" s="297"/>
      <c r="J313" s="297"/>
      <c r="K313" s="297"/>
      <c r="L313" s="297"/>
      <c r="M313" s="297"/>
      <c r="N313" s="297"/>
      <c r="O313" s="297"/>
      <c r="P313" s="297"/>
      <c r="Q313" s="297"/>
      <c r="R313" s="297"/>
      <c r="S313" s="297"/>
      <c r="T313" s="297"/>
      <c r="U313" s="297"/>
    </row>
    <row r="314" spans="1:21">
      <c r="A314" s="297"/>
      <c r="B314" s="297"/>
      <c r="C314" s="297"/>
      <c r="D314" s="297"/>
      <c r="E314" s="297"/>
      <c r="F314" s="297"/>
      <c r="G314" s="297"/>
      <c r="H314" s="297"/>
      <c r="I314" s="297"/>
      <c r="J314" s="297"/>
      <c r="K314" s="297"/>
      <c r="L314" s="297"/>
      <c r="M314" s="297"/>
      <c r="N314" s="297"/>
      <c r="O314" s="297"/>
      <c r="P314" s="297"/>
      <c r="Q314" s="297"/>
      <c r="R314" s="297"/>
      <c r="S314" s="297"/>
      <c r="T314" s="297"/>
      <c r="U314" s="297"/>
    </row>
    <row r="315" spans="1:21">
      <c r="A315" s="297"/>
      <c r="B315" s="297"/>
      <c r="C315" s="297"/>
      <c r="D315" s="297"/>
      <c r="E315" s="297"/>
      <c r="F315" s="297"/>
      <c r="G315" s="297"/>
      <c r="H315" s="297"/>
      <c r="I315" s="297"/>
      <c r="J315" s="297"/>
      <c r="K315" s="297"/>
      <c r="L315" s="297"/>
      <c r="M315" s="297"/>
      <c r="N315" s="297"/>
      <c r="O315" s="297"/>
      <c r="P315" s="297"/>
      <c r="Q315" s="297"/>
      <c r="R315" s="297"/>
      <c r="S315" s="297"/>
      <c r="T315" s="297"/>
      <c r="U315" s="297"/>
    </row>
    <row r="316" spans="1:21">
      <c r="A316" s="297"/>
      <c r="B316" s="297"/>
      <c r="C316" s="297"/>
      <c r="D316" s="297"/>
      <c r="E316" s="297"/>
      <c r="F316" s="297"/>
      <c r="G316" s="297"/>
      <c r="H316" s="297"/>
      <c r="I316" s="297"/>
      <c r="J316" s="297"/>
      <c r="K316" s="297"/>
      <c r="L316" s="297"/>
      <c r="M316" s="297"/>
      <c r="N316" s="297"/>
      <c r="O316" s="297"/>
      <c r="P316" s="297"/>
      <c r="Q316" s="297"/>
      <c r="R316" s="297"/>
      <c r="S316" s="297"/>
      <c r="T316" s="297"/>
      <c r="U316" s="297"/>
    </row>
    <row r="317" spans="1:21">
      <c r="A317" s="297"/>
      <c r="B317" s="297"/>
      <c r="C317" s="297"/>
      <c r="D317" s="297"/>
      <c r="E317" s="297"/>
      <c r="F317" s="297"/>
      <c r="G317" s="297"/>
      <c r="H317" s="297"/>
      <c r="I317" s="297"/>
      <c r="J317" s="297"/>
      <c r="K317" s="297"/>
      <c r="L317" s="297"/>
      <c r="M317" s="297"/>
      <c r="N317" s="297"/>
      <c r="O317" s="297"/>
      <c r="P317" s="297"/>
      <c r="Q317" s="297"/>
      <c r="R317" s="297"/>
      <c r="S317" s="297"/>
      <c r="T317" s="297"/>
      <c r="U317" s="297"/>
    </row>
    <row r="318" spans="1:21">
      <c r="A318" s="297"/>
      <c r="B318" s="297"/>
      <c r="C318" s="297"/>
      <c r="D318" s="297"/>
      <c r="E318" s="297"/>
      <c r="F318" s="297"/>
      <c r="G318" s="297"/>
      <c r="H318" s="297"/>
      <c r="I318" s="297"/>
      <c r="J318" s="297"/>
      <c r="K318" s="297"/>
      <c r="L318" s="297"/>
      <c r="M318" s="297"/>
      <c r="N318" s="297"/>
      <c r="O318" s="297"/>
      <c r="P318" s="297"/>
      <c r="Q318" s="297"/>
      <c r="R318" s="297"/>
      <c r="S318" s="297"/>
      <c r="T318" s="297"/>
      <c r="U318" s="297"/>
    </row>
    <row r="319" spans="1:21">
      <c r="A319" s="297"/>
      <c r="B319" s="297"/>
      <c r="C319" s="297"/>
      <c r="D319" s="297"/>
      <c r="E319" s="297"/>
      <c r="F319" s="297"/>
      <c r="G319" s="297"/>
      <c r="H319" s="297"/>
      <c r="I319" s="297"/>
      <c r="J319" s="297"/>
      <c r="K319" s="297"/>
      <c r="L319" s="297"/>
      <c r="M319" s="297"/>
      <c r="N319" s="297"/>
      <c r="O319" s="297"/>
      <c r="P319" s="297"/>
      <c r="Q319" s="297"/>
      <c r="R319" s="297"/>
      <c r="S319" s="297"/>
      <c r="T319" s="297"/>
      <c r="U319" s="297"/>
    </row>
    <row r="320" spans="1:21">
      <c r="A320" s="297"/>
      <c r="B320" s="297"/>
      <c r="C320" s="297"/>
      <c r="D320" s="297"/>
      <c r="E320" s="297"/>
      <c r="F320" s="297"/>
      <c r="G320" s="297"/>
      <c r="H320" s="297"/>
      <c r="I320" s="297"/>
      <c r="J320" s="297"/>
      <c r="K320" s="297"/>
      <c r="L320" s="297"/>
      <c r="M320" s="297"/>
      <c r="N320" s="297"/>
      <c r="O320" s="297"/>
      <c r="P320" s="297"/>
      <c r="Q320" s="297"/>
      <c r="R320" s="297"/>
      <c r="S320" s="297"/>
      <c r="T320" s="297"/>
      <c r="U320" s="297"/>
    </row>
    <row r="321" spans="1:21">
      <c r="A321" s="297"/>
      <c r="B321" s="297"/>
      <c r="C321" s="297"/>
      <c r="D321" s="297"/>
      <c r="E321" s="297"/>
      <c r="F321" s="297"/>
      <c r="G321" s="297"/>
      <c r="H321" s="297"/>
      <c r="I321" s="297"/>
      <c r="J321" s="297"/>
      <c r="K321" s="297"/>
      <c r="L321" s="297"/>
      <c r="M321" s="297"/>
      <c r="N321" s="297"/>
      <c r="O321" s="297"/>
      <c r="P321" s="297"/>
      <c r="Q321" s="297"/>
      <c r="R321" s="297"/>
      <c r="S321" s="297"/>
      <c r="T321" s="297"/>
      <c r="U321" s="297"/>
    </row>
    <row r="322" spans="1:21">
      <c r="A322" s="297"/>
      <c r="B322" s="297"/>
      <c r="C322" s="297"/>
      <c r="D322" s="297"/>
      <c r="E322" s="297"/>
      <c r="F322" s="297"/>
      <c r="G322" s="297"/>
      <c r="H322" s="297"/>
      <c r="I322" s="297"/>
      <c r="J322" s="297"/>
      <c r="K322" s="297"/>
      <c r="L322" s="297"/>
      <c r="M322" s="297"/>
      <c r="N322" s="297"/>
      <c r="O322" s="297"/>
      <c r="P322" s="297"/>
      <c r="Q322" s="297"/>
      <c r="R322" s="297"/>
      <c r="S322" s="297"/>
      <c r="T322" s="297"/>
      <c r="U322" s="297"/>
    </row>
    <row r="323" spans="1:21">
      <c r="A323" s="297"/>
      <c r="B323" s="297"/>
      <c r="C323" s="297"/>
      <c r="D323" s="297"/>
      <c r="E323" s="297"/>
      <c r="F323" s="297"/>
      <c r="G323" s="297"/>
      <c r="H323" s="297"/>
      <c r="I323" s="297"/>
      <c r="J323" s="297"/>
      <c r="K323" s="297"/>
      <c r="L323" s="297"/>
      <c r="M323" s="297"/>
      <c r="N323" s="297"/>
      <c r="O323" s="297"/>
      <c r="P323" s="297"/>
      <c r="Q323" s="297"/>
      <c r="R323" s="297"/>
      <c r="S323" s="297"/>
      <c r="T323" s="297"/>
      <c r="U323" s="297"/>
    </row>
    <row r="324" spans="1:21">
      <c r="A324" s="297"/>
      <c r="B324" s="297"/>
      <c r="C324" s="297"/>
      <c r="D324" s="297"/>
      <c r="E324" s="297"/>
      <c r="F324" s="297"/>
      <c r="G324" s="297"/>
      <c r="H324" s="297"/>
      <c r="I324" s="297"/>
      <c r="J324" s="297"/>
      <c r="K324" s="297"/>
      <c r="L324" s="297"/>
      <c r="M324" s="297"/>
      <c r="N324" s="297"/>
      <c r="O324" s="297"/>
      <c r="P324" s="297"/>
      <c r="Q324" s="297"/>
      <c r="R324" s="297"/>
      <c r="S324" s="297"/>
      <c r="T324" s="297"/>
      <c r="U324" s="297"/>
    </row>
    <row r="325" spans="1:21">
      <c r="A325" s="297"/>
      <c r="B325" s="297"/>
      <c r="C325" s="297"/>
      <c r="D325" s="297"/>
      <c r="E325" s="297"/>
      <c r="F325" s="297"/>
      <c r="G325" s="297"/>
      <c r="H325" s="297"/>
      <c r="I325" s="297"/>
      <c r="J325" s="297"/>
      <c r="K325" s="297"/>
      <c r="L325" s="297"/>
      <c r="M325" s="297"/>
      <c r="N325" s="297"/>
      <c r="O325" s="297"/>
      <c r="P325" s="297"/>
      <c r="Q325" s="297"/>
      <c r="R325" s="297"/>
      <c r="S325" s="297"/>
      <c r="T325" s="297"/>
      <c r="U325" s="297"/>
    </row>
    <row r="326" spans="1:21">
      <c r="A326" s="297"/>
      <c r="B326" s="297"/>
      <c r="C326" s="297"/>
      <c r="D326" s="297"/>
      <c r="E326" s="297"/>
      <c r="F326" s="297"/>
      <c r="G326" s="297"/>
      <c r="H326" s="297"/>
      <c r="I326" s="297"/>
      <c r="J326" s="297"/>
      <c r="K326" s="297"/>
      <c r="L326" s="297"/>
      <c r="M326" s="297"/>
      <c r="N326" s="297"/>
      <c r="O326" s="297"/>
      <c r="P326" s="297"/>
      <c r="Q326" s="297"/>
      <c r="R326" s="297"/>
      <c r="S326" s="297"/>
      <c r="T326" s="297"/>
      <c r="U326" s="297"/>
    </row>
    <row r="327" spans="1:21">
      <c r="A327" s="297"/>
      <c r="B327" s="297"/>
      <c r="C327" s="297"/>
      <c r="D327" s="297"/>
      <c r="E327" s="297"/>
      <c r="F327" s="297"/>
      <c r="G327" s="297"/>
      <c r="H327" s="297"/>
      <c r="I327" s="297"/>
      <c r="J327" s="297"/>
      <c r="K327" s="297"/>
      <c r="L327" s="297"/>
      <c r="M327" s="297"/>
      <c r="N327" s="297"/>
      <c r="O327" s="297"/>
      <c r="P327" s="297"/>
      <c r="Q327" s="297"/>
      <c r="R327" s="297"/>
      <c r="S327" s="297"/>
      <c r="T327" s="297"/>
      <c r="U327" s="297"/>
    </row>
    <row r="328" spans="1:21">
      <c r="A328" s="297"/>
      <c r="B328" s="297"/>
      <c r="C328" s="297"/>
      <c r="D328" s="297"/>
      <c r="E328" s="297"/>
      <c r="F328" s="297"/>
      <c r="G328" s="297"/>
      <c r="H328" s="297"/>
      <c r="I328" s="297"/>
      <c r="J328" s="297"/>
      <c r="K328" s="297"/>
      <c r="L328" s="297"/>
      <c r="M328" s="297"/>
      <c r="N328" s="297"/>
      <c r="O328" s="297"/>
      <c r="P328" s="297"/>
      <c r="Q328" s="297"/>
      <c r="R328" s="297"/>
      <c r="S328" s="297"/>
      <c r="T328" s="297"/>
      <c r="U328" s="297"/>
    </row>
    <row r="329" spans="1:21">
      <c r="A329" s="297"/>
      <c r="B329" s="297"/>
      <c r="C329" s="297"/>
      <c r="D329" s="297"/>
      <c r="E329" s="297"/>
      <c r="F329" s="297"/>
      <c r="G329" s="297"/>
      <c r="H329" s="297"/>
      <c r="I329" s="297"/>
      <c r="J329" s="297"/>
      <c r="K329" s="297"/>
      <c r="L329" s="297"/>
      <c r="M329" s="297"/>
      <c r="N329" s="297"/>
      <c r="O329" s="297"/>
      <c r="P329" s="297"/>
      <c r="Q329" s="297"/>
      <c r="R329" s="297"/>
      <c r="S329" s="297"/>
      <c r="T329" s="297"/>
      <c r="U329" s="297"/>
    </row>
    <row r="330" spans="1:21">
      <c r="A330" s="297"/>
      <c r="B330" s="297"/>
      <c r="C330" s="297"/>
      <c r="D330" s="297"/>
      <c r="E330" s="297"/>
      <c r="F330" s="297"/>
      <c r="G330" s="297"/>
      <c r="H330" s="297"/>
      <c r="I330" s="297"/>
      <c r="J330" s="297"/>
      <c r="K330" s="297"/>
      <c r="L330" s="297"/>
      <c r="M330" s="297"/>
      <c r="N330" s="297"/>
      <c r="O330" s="297"/>
      <c r="P330" s="297"/>
      <c r="Q330" s="297"/>
      <c r="R330" s="297"/>
      <c r="S330" s="297"/>
      <c r="T330" s="297"/>
      <c r="U330" s="297"/>
    </row>
    <row r="331" spans="1:21">
      <c r="A331" s="297"/>
      <c r="B331" s="297"/>
      <c r="C331" s="297"/>
      <c r="D331" s="297"/>
      <c r="E331" s="297"/>
      <c r="F331" s="297"/>
      <c r="G331" s="297"/>
      <c r="H331" s="297"/>
      <c r="I331" s="297"/>
      <c r="J331" s="297"/>
      <c r="K331" s="297"/>
      <c r="L331" s="297"/>
      <c r="M331" s="297"/>
      <c r="N331" s="297"/>
      <c r="O331" s="297"/>
      <c r="P331" s="297"/>
      <c r="Q331" s="297"/>
      <c r="R331" s="297"/>
      <c r="S331" s="297"/>
      <c r="T331" s="297"/>
      <c r="U331" s="297"/>
    </row>
    <row r="332" spans="1:21">
      <c r="A332" s="297"/>
      <c r="B332" s="297"/>
      <c r="C332" s="297"/>
      <c r="D332" s="297"/>
      <c r="E332" s="297"/>
      <c r="F332" s="297"/>
      <c r="G332" s="297"/>
      <c r="H332" s="297"/>
      <c r="I332" s="297"/>
      <c r="J332" s="297"/>
      <c r="K332" s="297"/>
      <c r="L332" s="297"/>
      <c r="M332" s="297"/>
      <c r="N332" s="297"/>
      <c r="O332" s="297"/>
      <c r="P332" s="297"/>
      <c r="Q332" s="297"/>
      <c r="R332" s="297"/>
      <c r="S332" s="297"/>
      <c r="T332" s="297"/>
      <c r="U332" s="297"/>
    </row>
    <row r="333" spans="1:21">
      <c r="A333" s="297"/>
      <c r="B333" s="297"/>
      <c r="C333" s="297"/>
      <c r="D333" s="297"/>
      <c r="E333" s="297"/>
      <c r="F333" s="297"/>
      <c r="G333" s="297"/>
      <c r="H333" s="297"/>
      <c r="I333" s="297"/>
      <c r="J333" s="297"/>
      <c r="K333" s="297"/>
      <c r="L333" s="297"/>
      <c r="M333" s="297"/>
      <c r="N333" s="297"/>
      <c r="O333" s="297"/>
      <c r="P333" s="297"/>
      <c r="Q333" s="297"/>
      <c r="R333" s="297"/>
      <c r="S333" s="297"/>
      <c r="T333" s="297"/>
      <c r="U333" s="297"/>
    </row>
    <row r="334" spans="1:21">
      <c r="A334" s="297"/>
      <c r="B334" s="297"/>
      <c r="C334" s="297"/>
      <c r="D334" s="297"/>
      <c r="E334" s="297"/>
      <c r="F334" s="297"/>
      <c r="G334" s="297"/>
      <c r="H334" s="297"/>
      <c r="I334" s="297"/>
      <c r="J334" s="297"/>
      <c r="K334" s="297"/>
      <c r="L334" s="297"/>
      <c r="M334" s="297"/>
      <c r="N334" s="297"/>
      <c r="O334" s="297"/>
      <c r="P334" s="297"/>
      <c r="Q334" s="297"/>
      <c r="R334" s="297"/>
      <c r="S334" s="297"/>
      <c r="T334" s="297"/>
      <c r="U334" s="297"/>
    </row>
    <row r="335" spans="1:21">
      <c r="A335" s="297"/>
      <c r="B335" s="297"/>
      <c r="C335" s="297"/>
      <c r="D335" s="297"/>
      <c r="E335" s="297"/>
      <c r="F335" s="297"/>
      <c r="G335" s="297"/>
      <c r="H335" s="297"/>
      <c r="I335" s="297"/>
      <c r="J335" s="297"/>
      <c r="K335" s="297"/>
      <c r="L335" s="297"/>
      <c r="M335" s="297"/>
      <c r="N335" s="297"/>
      <c r="O335" s="297"/>
      <c r="P335" s="297"/>
      <c r="Q335" s="297"/>
      <c r="R335" s="297"/>
      <c r="S335" s="297"/>
      <c r="T335" s="297"/>
      <c r="U335" s="297"/>
    </row>
    <row r="336" spans="1:21">
      <c r="A336" s="297"/>
      <c r="B336" s="297"/>
      <c r="C336" s="297"/>
      <c r="D336" s="297"/>
      <c r="E336" s="297"/>
      <c r="F336" s="297"/>
      <c r="G336" s="297"/>
      <c r="H336" s="297"/>
      <c r="I336" s="297"/>
      <c r="J336" s="297"/>
      <c r="K336" s="297"/>
      <c r="L336" s="297"/>
      <c r="M336" s="297"/>
      <c r="N336" s="297"/>
      <c r="O336" s="297"/>
      <c r="P336" s="297"/>
      <c r="Q336" s="297"/>
      <c r="R336" s="297"/>
      <c r="S336" s="297"/>
      <c r="T336" s="297"/>
      <c r="U336" s="297"/>
    </row>
    <row r="337" spans="1:21">
      <c r="A337" s="297"/>
      <c r="B337" s="297"/>
      <c r="C337" s="297"/>
      <c r="D337" s="297"/>
      <c r="E337" s="297"/>
      <c r="F337" s="297"/>
      <c r="G337" s="297"/>
      <c r="H337" s="297"/>
      <c r="I337" s="297"/>
      <c r="J337" s="297"/>
      <c r="K337" s="297"/>
      <c r="L337" s="297"/>
      <c r="M337" s="297"/>
      <c r="N337" s="297"/>
      <c r="O337" s="297"/>
      <c r="P337" s="297"/>
      <c r="Q337" s="297"/>
      <c r="R337" s="297"/>
      <c r="S337" s="297"/>
      <c r="T337" s="297"/>
      <c r="U337" s="297"/>
    </row>
    <row r="338" spans="1:21">
      <c r="A338" s="297"/>
      <c r="B338" s="297"/>
      <c r="C338" s="297"/>
      <c r="D338" s="297"/>
      <c r="E338" s="297"/>
      <c r="F338" s="297"/>
      <c r="G338" s="297"/>
      <c r="H338" s="297"/>
      <c r="I338" s="297"/>
      <c r="J338" s="297"/>
      <c r="K338" s="297"/>
      <c r="L338" s="297"/>
      <c r="M338" s="297"/>
      <c r="N338" s="297"/>
      <c r="O338" s="297"/>
      <c r="P338" s="297"/>
      <c r="Q338" s="297"/>
      <c r="R338" s="297"/>
      <c r="S338" s="297"/>
      <c r="T338" s="297"/>
      <c r="U338" s="297"/>
    </row>
    <row r="339" spans="1:21">
      <c r="A339" s="297"/>
      <c r="B339" s="297"/>
      <c r="C339" s="297"/>
      <c r="D339" s="297"/>
      <c r="E339" s="297"/>
      <c r="F339" s="297"/>
      <c r="G339" s="297"/>
      <c r="H339" s="297"/>
      <c r="I339" s="297"/>
      <c r="J339" s="297"/>
      <c r="K339" s="297"/>
      <c r="L339" s="297"/>
      <c r="M339" s="297"/>
      <c r="N339" s="297"/>
      <c r="O339" s="297"/>
      <c r="P339" s="297"/>
      <c r="Q339" s="297"/>
      <c r="R339" s="297"/>
      <c r="S339" s="297"/>
      <c r="T339" s="297"/>
      <c r="U339" s="297"/>
    </row>
    <row r="340" spans="1:21">
      <c r="A340" s="297"/>
      <c r="B340" s="297"/>
      <c r="C340" s="297"/>
      <c r="D340" s="297"/>
      <c r="E340" s="297"/>
      <c r="F340" s="297"/>
      <c r="G340" s="297"/>
      <c r="H340" s="297"/>
      <c r="I340" s="297"/>
      <c r="J340" s="297"/>
      <c r="K340" s="297"/>
      <c r="L340" s="297"/>
      <c r="M340" s="297"/>
      <c r="N340" s="297"/>
      <c r="O340" s="297"/>
      <c r="P340" s="297"/>
      <c r="Q340" s="297"/>
      <c r="R340" s="297"/>
      <c r="S340" s="297"/>
      <c r="T340" s="297"/>
      <c r="U340" s="297"/>
    </row>
    <row r="341" spans="1:21">
      <c r="A341" s="297"/>
      <c r="B341" s="297"/>
      <c r="C341" s="297"/>
      <c r="D341" s="297"/>
      <c r="E341" s="297"/>
      <c r="F341" s="297"/>
      <c r="G341" s="297"/>
      <c r="H341" s="297"/>
      <c r="I341" s="297"/>
      <c r="J341" s="297"/>
      <c r="K341" s="297"/>
      <c r="L341" s="297"/>
      <c r="M341" s="297"/>
      <c r="N341" s="297"/>
      <c r="O341" s="297"/>
      <c r="P341" s="297"/>
      <c r="Q341" s="297"/>
      <c r="R341" s="297"/>
      <c r="S341" s="297"/>
      <c r="T341" s="297"/>
      <c r="U341" s="297"/>
    </row>
    <row r="342" spans="1:21">
      <c r="A342" s="297"/>
      <c r="B342" s="297"/>
      <c r="C342" s="297"/>
      <c r="D342" s="297"/>
      <c r="E342" s="297"/>
      <c r="F342" s="297"/>
      <c r="G342" s="297"/>
      <c r="H342" s="297"/>
      <c r="I342" s="297"/>
      <c r="J342" s="297"/>
      <c r="K342" s="297"/>
      <c r="L342" s="297"/>
      <c r="M342" s="297"/>
      <c r="N342" s="297"/>
      <c r="O342" s="297"/>
      <c r="P342" s="297"/>
      <c r="Q342" s="297"/>
      <c r="R342" s="297"/>
      <c r="S342" s="297"/>
      <c r="T342" s="297"/>
      <c r="U342" s="297"/>
    </row>
    <row r="343" spans="1:21">
      <c r="A343" s="297"/>
      <c r="B343" s="297"/>
      <c r="C343" s="297"/>
      <c r="D343" s="297"/>
      <c r="E343" s="297"/>
      <c r="F343" s="297"/>
      <c r="G343" s="297"/>
      <c r="H343" s="297"/>
      <c r="I343" s="297"/>
      <c r="J343" s="297"/>
      <c r="K343" s="297"/>
      <c r="L343" s="297"/>
      <c r="M343" s="297"/>
      <c r="N343" s="297"/>
      <c r="O343" s="297"/>
      <c r="P343" s="297"/>
      <c r="Q343" s="297"/>
      <c r="R343" s="297"/>
      <c r="S343" s="297"/>
      <c r="T343" s="297"/>
      <c r="U343" s="297"/>
    </row>
    <row r="344" spans="1:21">
      <c r="A344" s="297"/>
      <c r="B344" s="297"/>
      <c r="C344" s="297"/>
      <c r="D344" s="297"/>
      <c r="E344" s="297"/>
      <c r="F344" s="297"/>
      <c r="G344" s="297"/>
      <c r="H344" s="297"/>
      <c r="I344" s="297"/>
      <c r="J344" s="297"/>
      <c r="K344" s="297"/>
      <c r="L344" s="297"/>
      <c r="M344" s="297"/>
      <c r="N344" s="297"/>
      <c r="O344" s="297"/>
      <c r="P344" s="297"/>
      <c r="Q344" s="297"/>
      <c r="R344" s="297"/>
      <c r="S344" s="297"/>
      <c r="T344" s="297"/>
      <c r="U344" s="297"/>
    </row>
    <row r="345" spans="1:21">
      <c r="A345" s="297"/>
      <c r="B345" s="297"/>
      <c r="C345" s="297"/>
      <c r="D345" s="297"/>
      <c r="E345" s="297"/>
      <c r="F345" s="297"/>
      <c r="G345" s="297"/>
      <c r="H345" s="297"/>
      <c r="I345" s="297"/>
      <c r="J345" s="297"/>
      <c r="K345" s="297"/>
      <c r="L345" s="297"/>
      <c r="M345" s="297"/>
      <c r="N345" s="297"/>
      <c r="O345" s="297"/>
      <c r="P345" s="297"/>
      <c r="Q345" s="297"/>
      <c r="R345" s="297"/>
      <c r="S345" s="297"/>
      <c r="T345" s="297"/>
      <c r="U345" s="297"/>
    </row>
    <row r="346" spans="1:21">
      <c r="A346" s="297"/>
      <c r="B346" s="297"/>
      <c r="C346" s="297"/>
      <c r="D346" s="297"/>
      <c r="E346" s="297"/>
      <c r="F346" s="297"/>
      <c r="G346" s="297"/>
      <c r="H346" s="297"/>
      <c r="I346" s="297"/>
      <c r="J346" s="297"/>
      <c r="K346" s="297"/>
      <c r="L346" s="297"/>
      <c r="M346" s="297"/>
      <c r="N346" s="297"/>
      <c r="O346" s="297"/>
      <c r="P346" s="297"/>
      <c r="Q346" s="297"/>
      <c r="R346" s="297"/>
      <c r="S346" s="297"/>
      <c r="T346" s="297"/>
      <c r="U346" s="297"/>
    </row>
    <row r="347" spans="1:21">
      <c r="A347" s="297"/>
      <c r="B347" s="297"/>
      <c r="C347" s="297"/>
      <c r="D347" s="297"/>
      <c r="E347" s="297"/>
      <c r="F347" s="297"/>
      <c r="G347" s="297"/>
      <c r="H347" s="297"/>
      <c r="I347" s="297"/>
      <c r="J347" s="297"/>
      <c r="K347" s="297"/>
      <c r="L347" s="297"/>
      <c r="M347" s="297"/>
      <c r="N347" s="297"/>
      <c r="O347" s="297"/>
      <c r="P347" s="297"/>
      <c r="Q347" s="297"/>
      <c r="R347" s="297"/>
      <c r="S347" s="297"/>
      <c r="T347" s="297"/>
      <c r="U347" s="297"/>
    </row>
    <row r="348" spans="1:21">
      <c r="A348" s="297"/>
      <c r="B348" s="297"/>
      <c r="C348" s="297"/>
      <c r="D348" s="297"/>
      <c r="E348" s="297"/>
      <c r="F348" s="297"/>
      <c r="G348" s="297"/>
      <c r="H348" s="297"/>
      <c r="I348" s="297"/>
      <c r="J348" s="297"/>
      <c r="K348" s="297"/>
      <c r="L348" s="297"/>
      <c r="M348" s="297"/>
      <c r="N348" s="297"/>
      <c r="O348" s="297"/>
      <c r="P348" s="297"/>
      <c r="Q348" s="297"/>
      <c r="R348" s="297"/>
      <c r="S348" s="297"/>
      <c r="T348" s="297"/>
      <c r="U348" s="297"/>
    </row>
    <row r="349" spans="1:21">
      <c r="A349" s="297"/>
      <c r="B349" s="297"/>
      <c r="C349" s="297"/>
      <c r="D349" s="297"/>
      <c r="E349" s="297"/>
      <c r="F349" s="297"/>
      <c r="G349" s="297"/>
      <c r="H349" s="297"/>
      <c r="I349" s="297"/>
      <c r="J349" s="297"/>
      <c r="K349" s="297"/>
      <c r="L349" s="297"/>
      <c r="M349" s="297"/>
      <c r="N349" s="297"/>
      <c r="O349" s="297"/>
      <c r="P349" s="297"/>
      <c r="Q349" s="297"/>
      <c r="R349" s="297"/>
      <c r="S349" s="297"/>
      <c r="T349" s="297"/>
      <c r="U349" s="297"/>
    </row>
    <row r="350" spans="1:21">
      <c r="A350" s="297"/>
      <c r="B350" s="297"/>
      <c r="C350" s="297"/>
      <c r="D350" s="297"/>
      <c r="E350" s="297"/>
      <c r="F350" s="297"/>
      <c r="G350" s="297"/>
      <c r="H350" s="297"/>
      <c r="I350" s="297"/>
      <c r="J350" s="297"/>
      <c r="K350" s="297"/>
      <c r="L350" s="297"/>
      <c r="M350" s="297"/>
      <c r="N350" s="297"/>
      <c r="O350" s="297"/>
      <c r="P350" s="297"/>
      <c r="Q350" s="297"/>
      <c r="R350" s="297"/>
      <c r="S350" s="297"/>
      <c r="T350" s="297"/>
      <c r="U350" s="297"/>
    </row>
    <row r="351" spans="1:21">
      <c r="A351" s="297"/>
      <c r="B351" s="297"/>
      <c r="C351" s="297"/>
      <c r="D351" s="297"/>
      <c r="E351" s="297"/>
      <c r="F351" s="297"/>
      <c r="G351" s="297"/>
      <c r="H351" s="297"/>
      <c r="I351" s="297"/>
      <c r="J351" s="297"/>
      <c r="K351" s="297"/>
      <c r="L351" s="297"/>
      <c r="M351" s="297"/>
      <c r="N351" s="297"/>
      <c r="O351" s="297"/>
      <c r="P351" s="297"/>
      <c r="Q351" s="297"/>
      <c r="R351" s="297"/>
      <c r="S351" s="297"/>
      <c r="T351" s="297"/>
      <c r="U351" s="297"/>
    </row>
    <row r="352" spans="1:21">
      <c r="A352" s="297"/>
      <c r="B352" s="297"/>
      <c r="C352" s="297"/>
      <c r="D352" s="297"/>
      <c r="E352" s="297"/>
      <c r="F352" s="297"/>
      <c r="G352" s="297"/>
      <c r="H352" s="297"/>
      <c r="I352" s="297"/>
      <c r="J352" s="297"/>
      <c r="K352" s="297"/>
      <c r="L352" s="297"/>
      <c r="M352" s="297"/>
      <c r="N352" s="297"/>
      <c r="O352" s="297"/>
      <c r="P352" s="297"/>
      <c r="Q352" s="297"/>
      <c r="R352" s="297"/>
      <c r="S352" s="297"/>
      <c r="T352" s="297"/>
      <c r="U352" s="297"/>
    </row>
    <row r="353" spans="1:21">
      <c r="A353" s="297"/>
      <c r="B353" s="297"/>
      <c r="C353" s="297"/>
      <c r="D353" s="297"/>
      <c r="E353" s="297"/>
      <c r="F353" s="297"/>
      <c r="G353" s="297"/>
      <c r="H353" s="297"/>
      <c r="I353" s="297"/>
      <c r="J353" s="297"/>
      <c r="K353" s="297"/>
      <c r="L353" s="297"/>
      <c r="M353" s="297"/>
      <c r="N353" s="297"/>
      <c r="O353" s="297"/>
      <c r="P353" s="297"/>
      <c r="Q353" s="297"/>
      <c r="R353" s="297"/>
      <c r="S353" s="297"/>
      <c r="T353" s="297"/>
      <c r="U353" s="297"/>
    </row>
    <row r="354" spans="1:21">
      <c r="A354" s="297"/>
      <c r="B354" s="297"/>
      <c r="C354" s="297"/>
      <c r="D354" s="297"/>
      <c r="E354" s="297"/>
      <c r="F354" s="297"/>
      <c r="G354" s="297"/>
      <c r="H354" s="297"/>
      <c r="I354" s="297"/>
      <c r="J354" s="297"/>
      <c r="K354" s="297"/>
      <c r="L354" s="297"/>
      <c r="M354" s="297"/>
      <c r="N354" s="297"/>
      <c r="O354" s="297"/>
      <c r="P354" s="297"/>
      <c r="Q354" s="297"/>
      <c r="R354" s="297"/>
      <c r="S354" s="297"/>
      <c r="T354" s="297"/>
      <c r="U354" s="297"/>
    </row>
    <row r="355" spans="1:21">
      <c r="A355" s="297"/>
      <c r="B355" s="297"/>
      <c r="C355" s="297"/>
      <c r="D355" s="297"/>
      <c r="E355" s="297"/>
      <c r="F355" s="297"/>
      <c r="G355" s="297"/>
      <c r="H355" s="297"/>
      <c r="I355" s="297"/>
      <c r="J355" s="297"/>
      <c r="K355" s="297"/>
      <c r="L355" s="297"/>
      <c r="M355" s="297"/>
      <c r="N355" s="297"/>
      <c r="O355" s="297"/>
      <c r="P355" s="297"/>
      <c r="Q355" s="297"/>
      <c r="R355" s="297"/>
      <c r="S355" s="297"/>
      <c r="T355" s="297"/>
      <c r="U355" s="297"/>
    </row>
    <row r="356" spans="1:21">
      <c r="A356" s="297"/>
      <c r="B356" s="297"/>
      <c r="C356" s="297"/>
      <c r="D356" s="297"/>
      <c r="E356" s="297"/>
      <c r="F356" s="297"/>
      <c r="G356" s="297"/>
      <c r="H356" s="297"/>
      <c r="I356" s="297"/>
      <c r="J356" s="297"/>
      <c r="K356" s="297"/>
      <c r="L356" s="297"/>
      <c r="M356" s="297"/>
      <c r="N356" s="297"/>
      <c r="O356" s="297"/>
      <c r="P356" s="297"/>
      <c r="Q356" s="297"/>
      <c r="R356" s="297"/>
      <c r="S356" s="297"/>
      <c r="T356" s="297"/>
      <c r="U356" s="297"/>
    </row>
    <row r="357" spans="1:21">
      <c r="A357" s="297"/>
      <c r="B357" s="297"/>
      <c r="C357" s="297"/>
      <c r="D357" s="297"/>
      <c r="E357" s="297"/>
      <c r="F357" s="297"/>
      <c r="G357" s="297"/>
      <c r="H357" s="297"/>
      <c r="I357" s="297"/>
      <c r="J357" s="297"/>
      <c r="K357" s="297"/>
      <c r="L357" s="297"/>
      <c r="M357" s="297"/>
      <c r="N357" s="297"/>
      <c r="O357" s="297"/>
      <c r="P357" s="297"/>
      <c r="Q357" s="297"/>
      <c r="R357" s="297"/>
      <c r="S357" s="297"/>
      <c r="T357" s="297"/>
      <c r="U357" s="297"/>
    </row>
    <row r="358" spans="1:21">
      <c r="A358" s="297"/>
      <c r="B358" s="297"/>
      <c r="C358" s="297"/>
      <c r="D358" s="297"/>
      <c r="E358" s="297"/>
      <c r="F358" s="297"/>
      <c r="G358" s="297"/>
      <c r="H358" s="297"/>
      <c r="I358" s="297"/>
      <c r="J358" s="297"/>
      <c r="K358" s="297"/>
      <c r="L358" s="297"/>
      <c r="M358" s="297"/>
      <c r="N358" s="297"/>
      <c r="O358" s="297"/>
      <c r="P358" s="297"/>
      <c r="Q358" s="297"/>
      <c r="R358" s="297"/>
      <c r="S358" s="297"/>
      <c r="T358" s="297"/>
      <c r="U358" s="297"/>
    </row>
    <row r="359" spans="1:21">
      <c r="A359" s="297"/>
      <c r="B359" s="297"/>
      <c r="C359" s="297"/>
      <c r="D359" s="297"/>
      <c r="E359" s="297"/>
      <c r="F359" s="297"/>
      <c r="G359" s="297"/>
      <c r="H359" s="297"/>
      <c r="I359" s="297"/>
      <c r="J359" s="297"/>
      <c r="K359" s="297"/>
      <c r="L359" s="297"/>
      <c r="M359" s="297"/>
      <c r="N359" s="297"/>
      <c r="O359" s="297"/>
      <c r="P359" s="297"/>
      <c r="Q359" s="297"/>
      <c r="R359" s="297"/>
      <c r="S359" s="297"/>
      <c r="T359" s="297"/>
      <c r="U359" s="297"/>
    </row>
    <row r="360" spans="1:21">
      <c r="A360" s="297"/>
      <c r="B360" s="297"/>
      <c r="C360" s="297"/>
      <c r="D360" s="297"/>
      <c r="E360" s="297"/>
      <c r="F360" s="297"/>
      <c r="G360" s="297"/>
      <c r="H360" s="297"/>
      <c r="I360" s="297"/>
      <c r="J360" s="297"/>
      <c r="K360" s="297"/>
      <c r="L360" s="297"/>
      <c r="M360" s="297"/>
      <c r="N360" s="297"/>
      <c r="O360" s="297"/>
      <c r="P360" s="297"/>
      <c r="Q360" s="297"/>
      <c r="R360" s="297"/>
      <c r="S360" s="297"/>
      <c r="T360" s="297"/>
      <c r="U360" s="297"/>
    </row>
    <row r="361" spans="1:21">
      <c r="A361" s="297"/>
      <c r="B361" s="297"/>
      <c r="C361" s="297"/>
      <c r="D361" s="297"/>
      <c r="E361" s="297"/>
      <c r="F361" s="297"/>
      <c r="G361" s="297"/>
      <c r="H361" s="297"/>
      <c r="I361" s="297"/>
      <c r="J361" s="297"/>
      <c r="K361" s="297"/>
      <c r="L361" s="297"/>
      <c r="M361" s="297"/>
      <c r="N361" s="297"/>
      <c r="O361" s="297"/>
      <c r="P361" s="297"/>
      <c r="Q361" s="297"/>
      <c r="R361" s="297"/>
      <c r="S361" s="297"/>
      <c r="T361" s="297"/>
      <c r="U361" s="297"/>
    </row>
    <row r="362" spans="1:21">
      <c r="A362" s="297"/>
      <c r="B362" s="297"/>
      <c r="C362" s="297"/>
      <c r="D362" s="297"/>
      <c r="E362" s="297"/>
      <c r="F362" s="297"/>
      <c r="G362" s="297"/>
      <c r="H362" s="297"/>
      <c r="I362" s="297"/>
      <c r="J362" s="297"/>
      <c r="K362" s="297"/>
      <c r="L362" s="297"/>
      <c r="M362" s="297"/>
      <c r="N362" s="297"/>
      <c r="O362" s="297"/>
      <c r="P362" s="297"/>
      <c r="Q362" s="297"/>
      <c r="R362" s="297"/>
      <c r="S362" s="297"/>
      <c r="T362" s="297"/>
      <c r="U362" s="297"/>
    </row>
    <row r="363" spans="1:21">
      <c r="A363" s="297"/>
      <c r="B363" s="297"/>
      <c r="C363" s="297"/>
      <c r="D363" s="297"/>
      <c r="E363" s="297"/>
      <c r="F363" s="297"/>
      <c r="G363" s="297"/>
      <c r="H363" s="297"/>
      <c r="I363" s="297"/>
      <c r="J363" s="297"/>
      <c r="K363" s="297"/>
      <c r="L363" s="297"/>
      <c r="M363" s="297"/>
      <c r="N363" s="297"/>
      <c r="O363" s="297"/>
      <c r="P363" s="297"/>
      <c r="Q363" s="297"/>
      <c r="R363" s="297"/>
      <c r="S363" s="297"/>
      <c r="T363" s="297"/>
      <c r="U363" s="297"/>
    </row>
    <row r="364" spans="1:21">
      <c r="A364" s="297"/>
      <c r="B364" s="297"/>
      <c r="C364" s="297"/>
      <c r="D364" s="297"/>
      <c r="E364" s="297"/>
      <c r="F364" s="297"/>
      <c r="G364" s="297"/>
      <c r="H364" s="297"/>
      <c r="I364" s="297"/>
      <c r="J364" s="297"/>
      <c r="K364" s="297"/>
      <c r="L364" s="297"/>
      <c r="M364" s="297"/>
      <c r="N364" s="297"/>
      <c r="O364" s="297"/>
      <c r="P364" s="297"/>
      <c r="Q364" s="297"/>
      <c r="R364" s="297"/>
      <c r="S364" s="297"/>
      <c r="T364" s="297"/>
      <c r="U364" s="297"/>
    </row>
    <row r="365" spans="1:21">
      <c r="A365" s="297"/>
      <c r="B365" s="297"/>
      <c r="C365" s="297"/>
      <c r="D365" s="297"/>
      <c r="E365" s="297"/>
      <c r="F365" s="297"/>
      <c r="G365" s="297"/>
      <c r="H365" s="297"/>
      <c r="I365" s="297"/>
      <c r="J365" s="297"/>
      <c r="K365" s="297"/>
      <c r="L365" s="297"/>
      <c r="M365" s="297"/>
      <c r="N365" s="297"/>
      <c r="O365" s="297"/>
      <c r="P365" s="297"/>
      <c r="Q365" s="297"/>
      <c r="R365" s="297"/>
      <c r="S365" s="297"/>
      <c r="T365" s="297"/>
      <c r="U365" s="297"/>
    </row>
    <row r="366" spans="1:21">
      <c r="A366" s="297"/>
      <c r="B366" s="297"/>
      <c r="C366" s="297"/>
      <c r="D366" s="297"/>
      <c r="E366" s="297"/>
      <c r="F366" s="297"/>
      <c r="G366" s="297"/>
      <c r="H366" s="297"/>
      <c r="I366" s="297"/>
      <c r="J366" s="297"/>
      <c r="K366" s="297"/>
      <c r="L366" s="297"/>
      <c r="M366" s="297"/>
      <c r="N366" s="297"/>
      <c r="O366" s="297"/>
      <c r="P366" s="297"/>
      <c r="Q366" s="297"/>
      <c r="R366" s="297"/>
      <c r="S366" s="297"/>
      <c r="T366" s="297"/>
      <c r="U366" s="297"/>
    </row>
    <row r="367" spans="1:21">
      <c r="A367" s="297"/>
      <c r="B367" s="297"/>
      <c r="C367" s="297"/>
      <c r="D367" s="297"/>
      <c r="E367" s="297"/>
      <c r="F367" s="297"/>
      <c r="G367" s="297"/>
      <c r="H367" s="297"/>
      <c r="I367" s="297"/>
      <c r="J367" s="297"/>
      <c r="K367" s="297"/>
      <c r="L367" s="297"/>
      <c r="M367" s="297"/>
      <c r="N367" s="297"/>
      <c r="O367" s="297"/>
      <c r="P367" s="297"/>
      <c r="Q367" s="297"/>
      <c r="R367" s="297"/>
      <c r="S367" s="297"/>
      <c r="T367" s="297"/>
      <c r="U367" s="297"/>
    </row>
    <row r="368" spans="1:21">
      <c r="A368" s="297"/>
      <c r="B368" s="297"/>
      <c r="C368" s="297"/>
      <c r="D368" s="297"/>
      <c r="E368" s="297"/>
      <c r="F368" s="297"/>
      <c r="G368" s="297"/>
      <c r="H368" s="297"/>
      <c r="I368" s="297"/>
      <c r="J368" s="297"/>
      <c r="K368" s="297"/>
      <c r="L368" s="297"/>
      <c r="M368" s="297"/>
      <c r="N368" s="297"/>
      <c r="O368" s="297"/>
      <c r="P368" s="297"/>
      <c r="Q368" s="297"/>
      <c r="R368" s="297"/>
      <c r="S368" s="297"/>
      <c r="T368" s="297"/>
      <c r="U368" s="297"/>
    </row>
    <row r="369" spans="1:21">
      <c r="A369" s="297"/>
      <c r="B369" s="297"/>
      <c r="C369" s="297"/>
      <c r="D369" s="297"/>
      <c r="E369" s="297"/>
      <c r="F369" s="297"/>
      <c r="G369" s="297"/>
      <c r="H369" s="297"/>
      <c r="I369" s="297"/>
      <c r="J369" s="297"/>
      <c r="K369" s="297"/>
      <c r="L369" s="297"/>
      <c r="M369" s="297"/>
      <c r="N369" s="297"/>
      <c r="O369" s="297"/>
      <c r="P369" s="297"/>
      <c r="Q369" s="297"/>
      <c r="R369" s="297"/>
      <c r="S369" s="297"/>
      <c r="T369" s="297"/>
      <c r="U369" s="297"/>
    </row>
    <row r="370" spans="1:21">
      <c r="A370" s="297"/>
      <c r="B370" s="297"/>
      <c r="C370" s="297"/>
      <c r="D370" s="297"/>
      <c r="E370" s="297"/>
      <c r="F370" s="297"/>
      <c r="G370" s="297"/>
      <c r="H370" s="297"/>
      <c r="I370" s="297"/>
      <c r="J370" s="297"/>
      <c r="K370" s="297"/>
      <c r="L370" s="297"/>
      <c r="M370" s="297"/>
      <c r="N370" s="297"/>
      <c r="O370" s="297"/>
      <c r="P370" s="297"/>
      <c r="Q370" s="297"/>
      <c r="R370" s="297"/>
      <c r="S370" s="297"/>
      <c r="T370" s="297"/>
      <c r="U370" s="297"/>
    </row>
    <row r="371" spans="1:21">
      <c r="A371" s="297"/>
      <c r="B371" s="297"/>
      <c r="C371" s="297"/>
      <c r="D371" s="297"/>
      <c r="E371" s="297"/>
      <c r="F371" s="297"/>
      <c r="G371" s="297"/>
      <c r="H371" s="297"/>
      <c r="I371" s="297"/>
      <c r="J371" s="297"/>
      <c r="K371" s="297"/>
      <c r="L371" s="297"/>
      <c r="M371" s="297"/>
      <c r="N371" s="297"/>
      <c r="O371" s="297"/>
      <c r="P371" s="297"/>
      <c r="Q371" s="297"/>
      <c r="R371" s="297"/>
      <c r="S371" s="297"/>
      <c r="T371" s="297"/>
      <c r="U371" s="297"/>
    </row>
    <row r="372" spans="1:21">
      <c r="A372" s="297"/>
      <c r="B372" s="297"/>
      <c r="C372" s="297"/>
      <c r="D372" s="297"/>
      <c r="E372" s="297"/>
      <c r="F372" s="297"/>
      <c r="G372" s="297"/>
      <c r="H372" s="297"/>
      <c r="I372" s="297"/>
      <c r="J372" s="297"/>
      <c r="K372" s="297"/>
      <c r="L372" s="297"/>
      <c r="M372" s="297"/>
      <c r="N372" s="297"/>
      <c r="O372" s="297"/>
      <c r="P372" s="297"/>
      <c r="Q372" s="297"/>
      <c r="R372" s="297"/>
      <c r="S372" s="297"/>
      <c r="T372" s="297"/>
      <c r="U372" s="297"/>
    </row>
    <row r="373" spans="1:21">
      <c r="A373" s="297"/>
      <c r="B373" s="297"/>
      <c r="C373" s="297"/>
      <c r="D373" s="297"/>
      <c r="E373" s="297"/>
      <c r="F373" s="297"/>
      <c r="G373" s="297"/>
      <c r="H373" s="297"/>
      <c r="I373" s="297"/>
      <c r="J373" s="297"/>
      <c r="K373" s="297"/>
      <c r="L373" s="297"/>
      <c r="M373" s="297"/>
      <c r="N373" s="297"/>
      <c r="O373" s="297"/>
      <c r="P373" s="297"/>
      <c r="Q373" s="297"/>
      <c r="R373" s="297"/>
      <c r="S373" s="297"/>
      <c r="T373" s="297"/>
      <c r="U373" s="297"/>
    </row>
    <row r="374" spans="1:21">
      <c r="A374" s="297"/>
      <c r="B374" s="297"/>
      <c r="C374" s="297"/>
      <c r="D374" s="297"/>
      <c r="E374" s="297"/>
      <c r="F374" s="297"/>
      <c r="G374" s="297"/>
      <c r="H374" s="297"/>
      <c r="I374" s="297"/>
      <c r="J374" s="297"/>
      <c r="K374" s="297"/>
      <c r="L374" s="297"/>
      <c r="M374" s="297"/>
      <c r="N374" s="297"/>
      <c r="O374" s="297"/>
      <c r="P374" s="297"/>
      <c r="Q374" s="297"/>
      <c r="R374" s="297"/>
      <c r="S374" s="297"/>
      <c r="T374" s="297"/>
      <c r="U374" s="297"/>
    </row>
    <row r="375" spans="1:21">
      <c r="A375" s="297"/>
      <c r="B375" s="297"/>
      <c r="C375" s="297"/>
      <c r="D375" s="297"/>
      <c r="E375" s="297"/>
      <c r="F375" s="297"/>
      <c r="G375" s="297"/>
      <c r="H375" s="297"/>
      <c r="I375" s="297"/>
      <c r="J375" s="297"/>
      <c r="K375" s="297"/>
      <c r="L375" s="297"/>
      <c r="M375" s="297"/>
      <c r="N375" s="297"/>
      <c r="O375" s="297"/>
      <c r="P375" s="297"/>
      <c r="Q375" s="297"/>
      <c r="R375" s="297"/>
      <c r="S375" s="297"/>
      <c r="T375" s="297"/>
      <c r="U375" s="297"/>
    </row>
    <row r="376" spans="1:21">
      <c r="A376" s="297"/>
      <c r="B376" s="297"/>
      <c r="C376" s="297"/>
      <c r="D376" s="297"/>
      <c r="E376" s="297"/>
      <c r="F376" s="297"/>
      <c r="G376" s="297"/>
      <c r="H376" s="297"/>
      <c r="I376" s="297"/>
      <c r="J376" s="297"/>
      <c r="K376" s="297"/>
      <c r="L376" s="297"/>
      <c r="M376" s="297"/>
      <c r="N376" s="297"/>
      <c r="O376" s="297"/>
      <c r="P376" s="297"/>
      <c r="Q376" s="297"/>
      <c r="R376" s="297"/>
      <c r="S376" s="297"/>
      <c r="T376" s="297"/>
      <c r="U376" s="297"/>
    </row>
    <row r="377" spans="1:21">
      <c r="A377" s="297"/>
      <c r="B377" s="297"/>
      <c r="C377" s="297"/>
      <c r="D377" s="297"/>
      <c r="E377" s="297"/>
      <c r="F377" s="297"/>
      <c r="G377" s="297"/>
      <c r="H377" s="297"/>
      <c r="I377" s="297"/>
      <c r="J377" s="297"/>
      <c r="K377" s="297"/>
      <c r="L377" s="297"/>
      <c r="M377" s="297"/>
      <c r="N377" s="297"/>
      <c r="O377" s="297"/>
      <c r="P377" s="297"/>
      <c r="Q377" s="297"/>
      <c r="R377" s="297"/>
      <c r="S377" s="297"/>
      <c r="T377" s="297"/>
      <c r="U377" s="297"/>
    </row>
    <row r="378" spans="1:21">
      <c r="A378" s="297"/>
      <c r="B378" s="297"/>
      <c r="C378" s="297"/>
      <c r="D378" s="297"/>
      <c r="E378" s="297"/>
      <c r="F378" s="297"/>
      <c r="G378" s="297"/>
      <c r="H378" s="297"/>
      <c r="I378" s="297"/>
      <c r="J378" s="297"/>
      <c r="K378" s="297"/>
      <c r="L378" s="297"/>
      <c r="M378" s="297"/>
      <c r="N378" s="297"/>
      <c r="O378" s="297"/>
      <c r="P378" s="297"/>
      <c r="Q378" s="297"/>
      <c r="R378" s="297"/>
      <c r="S378" s="297"/>
      <c r="T378" s="297"/>
      <c r="U378" s="297"/>
    </row>
    <row r="379" spans="1:21">
      <c r="A379" s="297"/>
      <c r="B379" s="297"/>
      <c r="C379" s="297"/>
      <c r="D379" s="297"/>
      <c r="E379" s="297"/>
      <c r="F379" s="297"/>
      <c r="G379" s="297"/>
      <c r="H379" s="297"/>
      <c r="I379" s="297"/>
      <c r="J379" s="297"/>
      <c r="K379" s="297"/>
      <c r="L379" s="297"/>
      <c r="M379" s="297"/>
      <c r="N379" s="297"/>
      <c r="O379" s="297"/>
      <c r="P379" s="297"/>
      <c r="Q379" s="297"/>
      <c r="R379" s="297"/>
      <c r="S379" s="297"/>
      <c r="T379" s="297"/>
      <c r="U379" s="297"/>
    </row>
    <row r="380" spans="1:21">
      <c r="A380" s="297"/>
      <c r="B380" s="297"/>
      <c r="C380" s="297"/>
      <c r="D380" s="297"/>
      <c r="E380" s="297"/>
      <c r="F380" s="297"/>
      <c r="G380" s="297"/>
      <c r="H380" s="297"/>
      <c r="I380" s="297"/>
      <c r="J380" s="297"/>
      <c r="K380" s="297"/>
      <c r="L380" s="297"/>
      <c r="M380" s="297"/>
      <c r="N380" s="297"/>
      <c r="O380" s="297"/>
      <c r="P380" s="297"/>
      <c r="Q380" s="297"/>
      <c r="R380" s="297"/>
      <c r="S380" s="297"/>
      <c r="T380" s="297"/>
      <c r="U380" s="297"/>
    </row>
    <row r="381" spans="1:21">
      <c r="A381" s="297"/>
      <c r="B381" s="297"/>
      <c r="C381" s="297"/>
      <c r="D381" s="297"/>
      <c r="E381" s="297"/>
      <c r="F381" s="297"/>
      <c r="G381" s="297"/>
      <c r="H381" s="297"/>
      <c r="I381" s="297"/>
      <c r="J381" s="297"/>
      <c r="K381" s="297"/>
      <c r="L381" s="297"/>
      <c r="M381" s="297"/>
      <c r="N381" s="297"/>
      <c r="O381" s="297"/>
      <c r="P381" s="297"/>
      <c r="Q381" s="297"/>
      <c r="R381" s="297"/>
      <c r="S381" s="297"/>
      <c r="T381" s="297"/>
      <c r="U381" s="297"/>
    </row>
    <row r="382" spans="1:21">
      <c r="A382" s="297"/>
      <c r="B382" s="297"/>
      <c r="C382" s="297"/>
      <c r="D382" s="297"/>
      <c r="E382" s="297"/>
      <c r="F382" s="297"/>
      <c r="G382" s="297"/>
      <c r="H382" s="297"/>
      <c r="I382" s="297"/>
      <c r="J382" s="297"/>
      <c r="K382" s="297"/>
      <c r="L382" s="297"/>
      <c r="M382" s="297"/>
      <c r="N382" s="297"/>
      <c r="O382" s="297"/>
      <c r="P382" s="297"/>
      <c r="Q382" s="297"/>
      <c r="R382" s="297"/>
      <c r="S382" s="297"/>
      <c r="T382" s="297"/>
      <c r="U382" s="297"/>
    </row>
    <row r="383" spans="1:21">
      <c r="A383" s="297"/>
      <c r="B383" s="297"/>
      <c r="C383" s="297"/>
      <c r="D383" s="297"/>
      <c r="E383" s="297"/>
      <c r="F383" s="297"/>
      <c r="G383" s="297"/>
      <c r="H383" s="297"/>
      <c r="I383" s="297"/>
      <c r="J383" s="297"/>
      <c r="K383" s="297"/>
      <c r="L383" s="297"/>
      <c r="M383" s="297"/>
      <c r="N383" s="297"/>
      <c r="O383" s="297"/>
      <c r="P383" s="297"/>
      <c r="Q383" s="297"/>
      <c r="R383" s="297"/>
      <c r="S383" s="297"/>
      <c r="T383" s="297"/>
      <c r="U383" s="297"/>
    </row>
    <row r="384" spans="1:21">
      <c r="A384" s="297"/>
      <c r="B384" s="297"/>
      <c r="C384" s="297"/>
      <c r="D384" s="297"/>
      <c r="E384" s="297"/>
      <c r="F384" s="297"/>
      <c r="G384" s="297"/>
      <c r="H384" s="297"/>
      <c r="I384" s="297"/>
      <c r="J384" s="297"/>
      <c r="K384" s="297"/>
      <c r="L384" s="297"/>
      <c r="M384" s="297"/>
      <c r="N384" s="297"/>
      <c r="O384" s="297"/>
      <c r="P384" s="297"/>
      <c r="Q384" s="297"/>
      <c r="R384" s="297"/>
      <c r="S384" s="297"/>
      <c r="T384" s="297"/>
      <c r="U384" s="297"/>
    </row>
    <row r="385" spans="1:21">
      <c r="A385" s="297"/>
      <c r="B385" s="297"/>
      <c r="C385" s="297"/>
      <c r="D385" s="297"/>
      <c r="E385" s="297"/>
      <c r="F385" s="297"/>
      <c r="G385" s="297"/>
      <c r="H385" s="297"/>
      <c r="I385" s="297"/>
      <c r="J385" s="297"/>
      <c r="K385" s="297"/>
      <c r="L385" s="297"/>
      <c r="M385" s="297"/>
      <c r="N385" s="297"/>
      <c r="O385" s="297"/>
      <c r="P385" s="297"/>
      <c r="Q385" s="297"/>
      <c r="R385" s="297"/>
      <c r="S385" s="297"/>
      <c r="T385" s="297"/>
      <c r="U385" s="297"/>
    </row>
    <row r="386" spans="1:21">
      <c r="A386" s="297"/>
      <c r="B386" s="297"/>
      <c r="C386" s="297"/>
      <c r="D386" s="297"/>
      <c r="E386" s="297"/>
      <c r="F386" s="297"/>
      <c r="G386" s="297"/>
      <c r="H386" s="297"/>
      <c r="I386" s="297"/>
      <c r="J386" s="297"/>
      <c r="K386" s="297"/>
      <c r="L386" s="297"/>
      <c r="M386" s="297"/>
      <c r="N386" s="297"/>
      <c r="O386" s="297"/>
      <c r="P386" s="297"/>
      <c r="Q386" s="297"/>
      <c r="R386" s="297"/>
      <c r="S386" s="297"/>
      <c r="T386" s="297"/>
      <c r="U386" s="297"/>
    </row>
    <row r="387" spans="1:21">
      <c r="A387" s="297"/>
      <c r="B387" s="297"/>
      <c r="C387" s="297"/>
      <c r="D387" s="297"/>
      <c r="E387" s="297"/>
      <c r="F387" s="297"/>
      <c r="G387" s="297"/>
      <c r="H387" s="297"/>
      <c r="I387" s="297"/>
      <c r="J387" s="297"/>
      <c r="K387" s="297"/>
      <c r="L387" s="297"/>
      <c r="M387" s="297"/>
      <c r="N387" s="297"/>
      <c r="O387" s="297"/>
      <c r="P387" s="297"/>
      <c r="Q387" s="297"/>
      <c r="R387" s="297"/>
      <c r="S387" s="297"/>
      <c r="T387" s="297"/>
      <c r="U387" s="297"/>
    </row>
    <row r="388" spans="1:21">
      <c r="A388" s="297"/>
      <c r="B388" s="297"/>
      <c r="C388" s="297"/>
      <c r="D388" s="297"/>
      <c r="E388" s="297"/>
      <c r="F388" s="297"/>
      <c r="G388" s="297"/>
      <c r="H388" s="297"/>
      <c r="I388" s="297"/>
      <c r="J388" s="297"/>
      <c r="K388" s="297"/>
      <c r="L388" s="297"/>
      <c r="M388" s="297"/>
      <c r="N388" s="297"/>
      <c r="O388" s="297"/>
      <c r="P388" s="297"/>
      <c r="Q388" s="297"/>
      <c r="R388" s="297"/>
      <c r="S388" s="297"/>
      <c r="T388" s="297"/>
      <c r="U388" s="297"/>
    </row>
    <row r="389" spans="1:21">
      <c r="A389" s="297"/>
      <c r="B389" s="297"/>
      <c r="C389" s="297"/>
      <c r="D389" s="297"/>
      <c r="E389" s="297"/>
      <c r="F389" s="297"/>
      <c r="G389" s="297"/>
      <c r="H389" s="297"/>
      <c r="I389" s="297"/>
      <c r="J389" s="297"/>
      <c r="K389" s="297"/>
      <c r="L389" s="297"/>
      <c r="M389" s="297"/>
      <c r="N389" s="297"/>
      <c r="O389" s="297"/>
      <c r="P389" s="297"/>
      <c r="Q389" s="297"/>
      <c r="R389" s="297"/>
      <c r="S389" s="297"/>
      <c r="T389" s="297"/>
      <c r="U389" s="297"/>
    </row>
    <row r="390" spans="1:21">
      <c r="A390" s="297"/>
      <c r="B390" s="297"/>
      <c r="C390" s="297"/>
      <c r="D390" s="297"/>
      <c r="E390" s="297"/>
      <c r="F390" s="297"/>
      <c r="G390" s="297"/>
      <c r="H390" s="297"/>
      <c r="I390" s="297"/>
      <c r="J390" s="297"/>
      <c r="K390" s="297"/>
      <c r="L390" s="297"/>
      <c r="M390" s="297"/>
      <c r="N390" s="297"/>
      <c r="O390" s="297"/>
      <c r="P390" s="297"/>
      <c r="Q390" s="297"/>
      <c r="R390" s="297"/>
      <c r="S390" s="297"/>
      <c r="T390" s="297"/>
      <c r="U390" s="297"/>
    </row>
    <row r="391" spans="1:21">
      <c r="A391" s="297"/>
      <c r="B391" s="297"/>
      <c r="C391" s="297"/>
      <c r="D391" s="297"/>
      <c r="E391" s="297"/>
      <c r="F391" s="297"/>
      <c r="G391" s="297"/>
      <c r="H391" s="297"/>
      <c r="I391" s="297"/>
      <c r="J391" s="297"/>
      <c r="K391" s="297"/>
      <c r="L391" s="297"/>
      <c r="M391" s="297"/>
      <c r="N391" s="297"/>
      <c r="O391" s="297"/>
      <c r="P391" s="297"/>
      <c r="Q391" s="297"/>
      <c r="R391" s="297"/>
      <c r="S391" s="297"/>
      <c r="T391" s="297"/>
      <c r="U391" s="297"/>
    </row>
    <row r="392" spans="1:21">
      <c r="A392" s="297"/>
      <c r="B392" s="297"/>
      <c r="C392" s="297"/>
      <c r="D392" s="297"/>
      <c r="E392" s="297"/>
      <c r="F392" s="297"/>
      <c r="G392" s="297"/>
      <c r="H392" s="297"/>
      <c r="I392" s="297"/>
      <c r="J392" s="297"/>
      <c r="K392" s="297"/>
      <c r="L392" s="297"/>
      <c r="M392" s="297"/>
      <c r="N392" s="297"/>
      <c r="O392" s="297"/>
      <c r="P392" s="297"/>
      <c r="Q392" s="297"/>
      <c r="R392" s="297"/>
      <c r="S392" s="297"/>
      <c r="T392" s="297"/>
      <c r="U392" s="297"/>
    </row>
    <row r="393" spans="1:21">
      <c r="A393" s="297"/>
      <c r="B393" s="297"/>
      <c r="C393" s="297"/>
      <c r="D393" s="297"/>
      <c r="E393" s="297"/>
      <c r="F393" s="297"/>
      <c r="G393" s="297"/>
      <c r="H393" s="297"/>
      <c r="I393" s="297"/>
      <c r="J393" s="297"/>
      <c r="K393" s="297"/>
      <c r="L393" s="297"/>
      <c r="M393" s="297"/>
      <c r="N393" s="297"/>
      <c r="O393" s="297"/>
      <c r="P393" s="297"/>
      <c r="Q393" s="297"/>
      <c r="R393" s="297"/>
      <c r="S393" s="297"/>
      <c r="T393" s="297"/>
      <c r="U393" s="297"/>
    </row>
    <row r="394" spans="1:21">
      <c r="A394" s="297"/>
      <c r="B394" s="297"/>
      <c r="C394" s="297"/>
      <c r="D394" s="297"/>
      <c r="E394" s="297"/>
      <c r="F394" s="297"/>
      <c r="G394" s="297"/>
      <c r="H394" s="297"/>
      <c r="I394" s="297"/>
      <c r="J394" s="297"/>
      <c r="K394" s="297"/>
      <c r="L394" s="297"/>
      <c r="M394" s="297"/>
      <c r="N394" s="297"/>
      <c r="O394" s="297"/>
      <c r="P394" s="297"/>
      <c r="Q394" s="297"/>
      <c r="R394" s="297"/>
      <c r="S394" s="297"/>
      <c r="T394" s="297"/>
      <c r="U394" s="297"/>
    </row>
    <row r="395" spans="1:21">
      <c r="A395" s="297"/>
      <c r="B395" s="297"/>
      <c r="C395" s="297"/>
      <c r="D395" s="297"/>
      <c r="E395" s="297"/>
      <c r="F395" s="297"/>
      <c r="G395" s="297"/>
      <c r="H395" s="297"/>
      <c r="I395" s="297"/>
      <c r="J395" s="297"/>
      <c r="K395" s="297"/>
      <c r="L395" s="297"/>
      <c r="M395" s="297"/>
      <c r="N395" s="297"/>
      <c r="O395" s="297"/>
      <c r="P395" s="297"/>
      <c r="Q395" s="297"/>
      <c r="R395" s="297"/>
      <c r="S395" s="297"/>
      <c r="T395" s="297"/>
      <c r="U395" s="297"/>
    </row>
    <row r="396" spans="1:21">
      <c r="A396" s="297"/>
      <c r="B396" s="297"/>
      <c r="C396" s="297"/>
      <c r="D396" s="297"/>
      <c r="E396" s="297"/>
      <c r="F396" s="297"/>
      <c r="G396" s="297"/>
      <c r="H396" s="297"/>
      <c r="I396" s="297"/>
      <c r="J396" s="297"/>
      <c r="K396" s="297"/>
      <c r="L396" s="297"/>
      <c r="M396" s="297"/>
      <c r="N396" s="297"/>
      <c r="O396" s="297"/>
      <c r="P396" s="297"/>
      <c r="Q396" s="297"/>
      <c r="R396" s="297"/>
      <c r="S396" s="297"/>
      <c r="T396" s="297"/>
      <c r="U396" s="297"/>
    </row>
    <row r="397" spans="1:21">
      <c r="A397" s="297"/>
      <c r="B397" s="297"/>
      <c r="C397" s="297"/>
      <c r="D397" s="297"/>
      <c r="E397" s="297"/>
      <c r="F397" s="297"/>
      <c r="G397" s="297"/>
      <c r="H397" s="297"/>
      <c r="I397" s="297"/>
      <c r="J397" s="297"/>
      <c r="K397" s="297"/>
      <c r="L397" s="297"/>
      <c r="M397" s="297"/>
      <c r="N397" s="297"/>
      <c r="O397" s="297"/>
      <c r="P397" s="297"/>
      <c r="Q397" s="297"/>
      <c r="R397" s="297"/>
      <c r="S397" s="297"/>
      <c r="T397" s="297"/>
      <c r="U397" s="297"/>
    </row>
    <row r="398" spans="1:21">
      <c r="A398" s="297"/>
      <c r="B398" s="297"/>
      <c r="C398" s="297"/>
      <c r="D398" s="297"/>
      <c r="E398" s="297"/>
      <c r="F398" s="297"/>
      <c r="G398" s="297"/>
      <c r="H398" s="297"/>
      <c r="I398" s="297"/>
      <c r="J398" s="297"/>
      <c r="K398" s="297"/>
      <c r="L398" s="297"/>
      <c r="M398" s="297"/>
      <c r="N398" s="297"/>
      <c r="O398" s="297"/>
      <c r="P398" s="297"/>
      <c r="Q398" s="297"/>
      <c r="R398" s="297"/>
      <c r="S398" s="297"/>
      <c r="T398" s="297"/>
      <c r="U398" s="297"/>
    </row>
    <row r="399" spans="1:21">
      <c r="A399" s="297"/>
      <c r="B399" s="297"/>
      <c r="C399" s="297"/>
      <c r="D399" s="297"/>
      <c r="E399" s="297"/>
      <c r="F399" s="297"/>
      <c r="G399" s="297"/>
      <c r="H399" s="297"/>
      <c r="I399" s="297"/>
      <c r="J399" s="297"/>
      <c r="K399" s="297"/>
      <c r="L399" s="297"/>
      <c r="M399" s="297"/>
      <c r="N399" s="297"/>
      <c r="O399" s="297"/>
      <c r="P399" s="297"/>
      <c r="Q399" s="297"/>
      <c r="R399" s="297"/>
      <c r="S399" s="297"/>
      <c r="T399" s="297"/>
      <c r="U399" s="297"/>
    </row>
    <row r="400" spans="1:21">
      <c r="A400" s="297"/>
      <c r="B400" s="297"/>
      <c r="C400" s="297"/>
      <c r="D400" s="297"/>
      <c r="E400" s="297"/>
      <c r="F400" s="297"/>
      <c r="G400" s="297"/>
      <c r="H400" s="297"/>
      <c r="I400" s="297"/>
      <c r="J400" s="297"/>
      <c r="K400" s="297"/>
      <c r="L400" s="297"/>
      <c r="M400" s="297"/>
      <c r="N400" s="297"/>
      <c r="O400" s="297"/>
      <c r="P400" s="297"/>
      <c r="Q400" s="297"/>
      <c r="R400" s="297"/>
      <c r="S400" s="297"/>
      <c r="T400" s="297"/>
      <c r="U400" s="297"/>
    </row>
    <row r="401" spans="1:21">
      <c r="A401" s="297"/>
      <c r="B401" s="297"/>
      <c r="C401" s="297"/>
      <c r="D401" s="297"/>
      <c r="E401" s="297"/>
      <c r="F401" s="297"/>
      <c r="G401" s="297"/>
      <c r="H401" s="297"/>
      <c r="I401" s="297"/>
      <c r="J401" s="297"/>
      <c r="K401" s="297"/>
      <c r="L401" s="297"/>
      <c r="M401" s="297"/>
      <c r="N401" s="297"/>
      <c r="O401" s="297"/>
      <c r="P401" s="297"/>
      <c r="Q401" s="297"/>
      <c r="R401" s="297"/>
      <c r="S401" s="297"/>
      <c r="T401" s="297"/>
      <c r="U401" s="297"/>
    </row>
    <row r="402" spans="1:21">
      <c r="A402" s="297"/>
      <c r="B402" s="297"/>
      <c r="C402" s="297"/>
      <c r="D402" s="297"/>
      <c r="E402" s="297"/>
      <c r="F402" s="297"/>
      <c r="G402" s="297"/>
      <c r="H402" s="297"/>
      <c r="I402" s="297"/>
      <c r="J402" s="297"/>
      <c r="K402" s="297"/>
      <c r="L402" s="297"/>
      <c r="M402" s="297"/>
      <c r="N402" s="297"/>
      <c r="O402" s="297"/>
      <c r="P402" s="297"/>
      <c r="Q402" s="297"/>
      <c r="R402" s="297"/>
      <c r="S402" s="297"/>
      <c r="T402" s="297"/>
      <c r="U402" s="297"/>
    </row>
    <row r="403" spans="1:21">
      <c r="A403" s="297"/>
      <c r="B403" s="297"/>
      <c r="C403" s="297"/>
      <c r="D403" s="297"/>
      <c r="E403" s="297"/>
      <c r="F403" s="297"/>
      <c r="G403" s="297"/>
      <c r="H403" s="297"/>
      <c r="I403" s="297"/>
      <c r="J403" s="297"/>
      <c r="K403" s="297"/>
      <c r="L403" s="297"/>
      <c r="M403" s="297"/>
      <c r="N403" s="297"/>
      <c r="O403" s="297"/>
      <c r="P403" s="297"/>
      <c r="Q403" s="297"/>
      <c r="R403" s="297"/>
      <c r="S403" s="297"/>
      <c r="T403" s="297"/>
      <c r="U403" s="297"/>
    </row>
    <row r="404" spans="1:21">
      <c r="A404" s="297"/>
      <c r="B404" s="297"/>
      <c r="C404" s="297"/>
      <c r="D404" s="297"/>
      <c r="E404" s="297"/>
      <c r="F404" s="297"/>
      <c r="G404" s="297"/>
      <c r="H404" s="297"/>
      <c r="I404" s="297"/>
      <c r="J404" s="297"/>
      <c r="K404" s="297"/>
      <c r="L404" s="297"/>
      <c r="M404" s="297"/>
      <c r="N404" s="297"/>
      <c r="O404" s="297"/>
      <c r="P404" s="297"/>
      <c r="Q404" s="297"/>
      <c r="R404" s="297"/>
      <c r="S404" s="297"/>
      <c r="T404" s="297"/>
      <c r="U404" s="297"/>
    </row>
    <row r="405" spans="1:21">
      <c r="A405" s="297"/>
      <c r="B405" s="297"/>
      <c r="C405" s="297"/>
      <c r="D405" s="297"/>
      <c r="E405" s="297"/>
      <c r="F405" s="297"/>
      <c r="G405" s="297"/>
      <c r="H405" s="297"/>
      <c r="I405" s="297"/>
      <c r="J405" s="297"/>
      <c r="K405" s="297"/>
      <c r="L405" s="297"/>
      <c r="M405" s="297"/>
      <c r="N405" s="297"/>
      <c r="O405" s="297"/>
      <c r="P405" s="297"/>
      <c r="Q405" s="297"/>
      <c r="R405" s="297"/>
      <c r="S405" s="297"/>
      <c r="T405" s="297"/>
      <c r="U405" s="297"/>
    </row>
  </sheetData>
  <mergeCells count="30">
    <mergeCell ref="A98:E98"/>
    <mergeCell ref="A97:E97"/>
    <mergeCell ref="A10:A14"/>
    <mergeCell ref="A25:A28"/>
    <mergeCell ref="A40:A41"/>
    <mergeCell ref="A42:D42"/>
    <mergeCell ref="A20:A22"/>
    <mergeCell ref="A77:A79"/>
    <mergeCell ref="A80:E80"/>
    <mergeCell ref="A70:E70"/>
    <mergeCell ref="A91:A94"/>
    <mergeCell ref="A88:F88"/>
    <mergeCell ref="A72:A74"/>
    <mergeCell ref="A89:F89"/>
    <mergeCell ref="A158:B158"/>
    <mergeCell ref="A144:B144"/>
    <mergeCell ref="A48:A52"/>
    <mergeCell ref="A56:A58"/>
    <mergeCell ref="A62:A64"/>
    <mergeCell ref="A75:E75"/>
    <mergeCell ref="A82:A86"/>
    <mergeCell ref="A65:E65"/>
    <mergeCell ref="A67:A69"/>
    <mergeCell ref="A135:B135"/>
    <mergeCell ref="A125:B125"/>
    <mergeCell ref="A99:A103"/>
    <mergeCell ref="A107:A111"/>
    <mergeCell ref="A112:E112"/>
    <mergeCell ref="A113:E113"/>
    <mergeCell ref="A151:B151"/>
  </mergeCells>
  <phoneticPr fontId="27" type="noConversion"/>
  <pageMargins left="0.511811024" right="0.511811024" top="0.78740157499999996" bottom="0.78740157499999996" header="0.31496062000000002" footer="0.31496062000000002"/>
  <pageSetup paperSize="9" orientation="landscape" r:id="rId1"/>
  <drawing r:id="rId2"/>
</worksheet>
</file>

<file path=xl/worksheets/sheet17.xml><?xml version="1.0" encoding="utf-8"?>
<worksheet xmlns="http://schemas.openxmlformats.org/spreadsheetml/2006/main" xmlns:r="http://schemas.openxmlformats.org/officeDocument/2006/relationships">
  <dimension ref="A1"/>
  <sheetViews>
    <sheetView workbookViewId="0">
      <selection activeCell="G14" sqref="G13:G14"/>
    </sheetView>
  </sheetViews>
  <sheetFormatPr defaultRowHeight="12.75"/>
  <sheetData/>
  <phoneticPr fontId="27"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dimension ref="A1:T176"/>
  <sheetViews>
    <sheetView topLeftCell="A106" workbookViewId="0">
      <selection activeCell="M7" sqref="A2:M7"/>
    </sheetView>
  </sheetViews>
  <sheetFormatPr defaultRowHeight="12.75"/>
  <cols>
    <col min="2" max="2" width="10.85546875" customWidth="1"/>
    <col min="3" max="3" width="3.7109375" customWidth="1"/>
    <col min="4" max="4" width="9.140625" customWidth="1"/>
    <col min="5" max="5" width="14.85546875" customWidth="1"/>
    <col min="6" max="6" width="1.140625" customWidth="1"/>
    <col min="8" max="8" width="2.85546875" customWidth="1"/>
    <col min="9" max="9" width="7" customWidth="1"/>
    <col min="10" max="10" width="64" hidden="1" customWidth="1"/>
    <col min="11" max="11" width="22.140625" customWidth="1"/>
    <col min="12" max="12" width="14.85546875" customWidth="1"/>
    <col min="13" max="13" width="12.7109375" customWidth="1"/>
    <col min="14" max="14" width="8.140625" hidden="1" customWidth="1"/>
    <col min="15" max="15" width="22.5703125" hidden="1" customWidth="1"/>
    <col min="16" max="16" width="0.140625" customWidth="1"/>
  </cols>
  <sheetData>
    <row r="1" spans="1:16">
      <c r="A1" s="69"/>
      <c r="B1" s="69"/>
      <c r="C1" s="69"/>
      <c r="D1" s="69"/>
      <c r="E1" s="69"/>
      <c r="F1" s="69"/>
      <c r="G1" s="69"/>
      <c r="H1" s="69"/>
      <c r="I1" s="69"/>
      <c r="J1" s="69"/>
      <c r="K1" s="69"/>
      <c r="L1" s="69"/>
      <c r="M1" s="69"/>
      <c r="N1" s="69"/>
      <c r="O1" s="69"/>
      <c r="P1" s="69"/>
    </row>
    <row r="2" spans="1:16" ht="44.25">
      <c r="A2" s="69"/>
      <c r="B2" s="69"/>
      <c r="C2" s="69"/>
      <c r="D2" s="697"/>
      <c r="E2" s="69"/>
      <c r="F2" s="697"/>
      <c r="G2" s="697"/>
      <c r="H2" s="69"/>
      <c r="I2" s="697" t="s">
        <v>810</v>
      </c>
      <c r="J2" s="69"/>
      <c r="K2" s="69"/>
      <c r="L2" s="69"/>
      <c r="M2" s="69"/>
      <c r="N2" s="69"/>
      <c r="O2" s="69"/>
      <c r="P2" s="69"/>
    </row>
    <row r="3" spans="1:16" ht="15.75">
      <c r="A3" s="69"/>
      <c r="B3" s="69"/>
      <c r="C3" s="69"/>
      <c r="D3" s="698"/>
      <c r="E3" s="69"/>
      <c r="F3" s="698"/>
      <c r="G3" s="698"/>
      <c r="H3" s="69"/>
      <c r="I3" s="698"/>
      <c r="J3" s="69"/>
      <c r="K3" s="69"/>
      <c r="L3" s="69"/>
      <c r="M3" s="69"/>
      <c r="N3" s="69"/>
      <c r="O3" s="69"/>
      <c r="P3" s="69"/>
    </row>
    <row r="4" spans="1:16" ht="16.5">
      <c r="A4" s="69"/>
      <c r="B4" s="69"/>
      <c r="C4" s="69"/>
      <c r="D4" s="699"/>
      <c r="E4" s="69"/>
      <c r="F4" s="699"/>
      <c r="G4" s="699"/>
      <c r="H4" s="69"/>
      <c r="I4" s="699" t="s">
        <v>811</v>
      </c>
      <c r="J4" s="69"/>
      <c r="K4" s="69"/>
      <c r="L4" s="69"/>
      <c r="M4" s="69"/>
      <c r="N4" s="69"/>
      <c r="O4" s="69"/>
      <c r="P4" s="69"/>
    </row>
    <row r="5" spans="1:16">
      <c r="A5" s="69"/>
      <c r="B5" s="69"/>
      <c r="C5" s="69"/>
      <c r="D5" s="69"/>
      <c r="E5" s="69"/>
      <c r="F5" s="69"/>
      <c r="G5" s="69"/>
      <c r="H5" s="69"/>
      <c r="I5" s="69"/>
      <c r="J5" s="69"/>
      <c r="K5" s="69"/>
      <c r="L5" s="69"/>
      <c r="M5" s="69"/>
      <c r="N5" s="69"/>
      <c r="O5" s="69"/>
      <c r="P5" s="69"/>
    </row>
    <row r="6" spans="1:16">
      <c r="A6" s="69"/>
      <c r="B6" s="69"/>
      <c r="C6" s="69"/>
      <c r="D6" s="69"/>
      <c r="E6" s="69"/>
      <c r="F6" s="69"/>
      <c r="G6" s="69"/>
      <c r="H6" s="69"/>
      <c r="I6" s="69"/>
      <c r="J6" s="69"/>
      <c r="K6" s="69"/>
      <c r="L6" s="69"/>
      <c r="M6" s="69"/>
      <c r="N6" s="69"/>
      <c r="O6" s="69"/>
      <c r="P6" s="69"/>
    </row>
    <row r="7" spans="1:16" ht="27.75">
      <c r="A7" s="700" t="s">
        <v>586</v>
      </c>
      <c r="B7" s="701"/>
      <c r="C7" s="701"/>
      <c r="D7" s="701"/>
      <c r="E7" s="701"/>
      <c r="F7" s="701"/>
      <c r="G7" s="701"/>
      <c r="H7" s="701"/>
      <c r="I7" s="701"/>
      <c r="J7" s="701"/>
      <c r="K7" s="701"/>
      <c r="L7" s="701"/>
      <c r="M7" s="701"/>
      <c r="N7" s="701"/>
      <c r="O7" s="701"/>
      <c r="P7" s="702"/>
    </row>
    <row r="8" spans="1:16">
      <c r="A8" s="686" t="s">
        <v>172</v>
      </c>
      <c r="B8" s="683"/>
      <c r="C8" s="687"/>
      <c r="D8" s="687"/>
      <c r="E8" s="687"/>
      <c r="F8" s="687"/>
      <c r="G8" s="687"/>
      <c r="H8" s="688"/>
      <c r="I8" s="688"/>
      <c r="J8" s="688"/>
      <c r="K8" s="688"/>
      <c r="L8" s="688"/>
      <c r="M8" s="688"/>
      <c r="N8" s="688"/>
      <c r="O8" s="688"/>
      <c r="P8" s="702"/>
    </row>
    <row r="9" spans="1:16">
      <c r="A9" s="804" t="s">
        <v>173</v>
      </c>
      <c r="B9" s="804"/>
      <c r="C9" s="804"/>
      <c r="D9" s="804"/>
      <c r="E9" s="804"/>
      <c r="F9" s="688"/>
      <c r="G9" s="688"/>
      <c r="H9" s="688"/>
      <c r="I9" s="688"/>
      <c r="J9" s="688"/>
      <c r="K9" s="688"/>
      <c r="L9" s="688"/>
      <c r="M9" s="688"/>
      <c r="N9" s="688"/>
      <c r="O9" s="688"/>
      <c r="P9" s="702"/>
    </row>
    <row r="10" spans="1:16">
      <c r="A10" s="801" t="s">
        <v>142</v>
      </c>
      <c r="B10" s="802"/>
      <c r="C10" s="803" t="s">
        <v>733</v>
      </c>
      <c r="D10" s="803"/>
      <c r="E10" s="803"/>
      <c r="F10" s="803"/>
      <c r="G10" s="803"/>
      <c r="H10" s="803"/>
      <c r="I10" s="803"/>
      <c r="J10" s="803"/>
      <c r="K10" s="803"/>
      <c r="L10" s="39" t="s">
        <v>126</v>
      </c>
      <c r="M10" s="802" t="s">
        <v>502</v>
      </c>
      <c r="N10" s="802"/>
      <c r="O10" s="802"/>
      <c r="P10" s="683"/>
    </row>
    <row r="11" spans="1:16" ht="15" customHeight="1">
      <c r="A11" s="801" t="s">
        <v>129</v>
      </c>
      <c r="B11" s="803"/>
      <c r="C11" s="803"/>
      <c r="D11" s="803"/>
      <c r="E11" s="803"/>
      <c r="F11" s="803"/>
      <c r="G11" s="806">
        <f>A17+A21+A30+A34+A43+A47+A57+A61</f>
        <v>5.76</v>
      </c>
      <c r="H11" s="806"/>
      <c r="I11" s="806"/>
      <c r="J11" s="688"/>
      <c r="K11" s="688"/>
      <c r="L11" s="688"/>
      <c r="M11" s="688"/>
      <c r="N11" s="688"/>
      <c r="O11" s="688"/>
      <c r="P11" s="703"/>
    </row>
    <row r="12" spans="1:16" ht="16.5" customHeight="1">
      <c r="A12" s="682"/>
      <c r="B12" s="682"/>
      <c r="C12" s="681"/>
      <c r="D12" s="681"/>
      <c r="E12" s="681"/>
      <c r="F12" s="681"/>
      <c r="G12" s="681"/>
      <c r="H12" s="688"/>
      <c r="I12" s="688"/>
      <c r="J12" s="688"/>
      <c r="K12" s="688"/>
      <c r="L12" s="688"/>
      <c r="M12" s="688"/>
      <c r="N12" s="688"/>
      <c r="O12" s="688"/>
      <c r="P12" s="703"/>
    </row>
    <row r="13" spans="1:16" ht="41.25" customHeight="1">
      <c r="A13" s="791" t="s">
        <v>431</v>
      </c>
      <c r="B13" s="805"/>
      <c r="C13" s="805"/>
      <c r="D13" s="684" t="s">
        <v>154</v>
      </c>
      <c r="E13" s="800" t="s">
        <v>128</v>
      </c>
      <c r="F13" s="800"/>
      <c r="G13" s="800"/>
      <c r="H13" s="800"/>
      <c r="I13" s="800"/>
      <c r="J13" s="800" t="s">
        <v>150</v>
      </c>
      <c r="K13" s="800"/>
      <c r="L13" s="800"/>
      <c r="M13" s="800"/>
      <c r="N13" s="800"/>
      <c r="O13" s="800"/>
      <c r="P13" s="704"/>
    </row>
    <row r="14" spans="1:16" ht="243.75" customHeight="1">
      <c r="A14" s="796" t="s">
        <v>503</v>
      </c>
      <c r="B14" s="796"/>
      <c r="C14" s="796"/>
      <c r="D14" s="792" t="s">
        <v>528</v>
      </c>
      <c r="E14" s="789" t="s">
        <v>156</v>
      </c>
      <c r="F14" s="789"/>
      <c r="G14" s="789" t="s">
        <v>112</v>
      </c>
      <c r="H14" s="789"/>
      <c r="I14" s="789"/>
      <c r="J14" s="794" t="s">
        <v>819</v>
      </c>
      <c r="K14" s="790"/>
      <c r="L14" s="790"/>
      <c r="M14" s="790"/>
      <c r="N14" s="790"/>
      <c r="O14" s="790"/>
      <c r="P14" s="705"/>
    </row>
    <row r="15" spans="1:16" ht="245.25" customHeight="1">
      <c r="A15" s="796" t="s">
        <v>504</v>
      </c>
      <c r="B15" s="796"/>
      <c r="C15" s="796"/>
      <c r="D15" s="792"/>
      <c r="E15" s="789" t="s">
        <v>157</v>
      </c>
      <c r="F15" s="789"/>
      <c r="G15" s="789" t="s">
        <v>557</v>
      </c>
      <c r="H15" s="789"/>
      <c r="I15" s="789"/>
      <c r="J15" s="789" t="s">
        <v>820</v>
      </c>
      <c r="K15" s="790"/>
      <c r="L15" s="790"/>
      <c r="M15" s="790"/>
      <c r="N15" s="790"/>
      <c r="O15" s="790"/>
      <c r="P15" s="705"/>
    </row>
    <row r="16" spans="1:16">
      <c r="A16" s="797" t="s">
        <v>500</v>
      </c>
      <c r="B16" s="797"/>
      <c r="C16" s="797"/>
      <c r="D16" s="792"/>
      <c r="E16" s="789" t="s">
        <v>167</v>
      </c>
      <c r="F16" s="789"/>
      <c r="G16" s="789" t="s">
        <v>499</v>
      </c>
      <c r="H16" s="789"/>
      <c r="I16" s="789"/>
      <c r="J16" s="789" t="s">
        <v>821</v>
      </c>
      <c r="K16" s="790"/>
      <c r="L16" s="790"/>
      <c r="M16" s="790"/>
      <c r="N16" s="790"/>
      <c r="O16" s="790"/>
      <c r="P16" s="705"/>
    </row>
    <row r="17" spans="1:20" ht="137.25" customHeight="1">
      <c r="A17" s="798">
        <v>1.5</v>
      </c>
      <c r="B17" s="799"/>
      <c r="C17" s="799"/>
      <c r="D17" s="792"/>
      <c r="E17" s="789" t="s">
        <v>155</v>
      </c>
      <c r="F17" s="789"/>
      <c r="G17" s="789" t="s">
        <v>499</v>
      </c>
      <c r="H17" s="789"/>
      <c r="I17" s="789"/>
      <c r="J17" s="789" t="s">
        <v>104</v>
      </c>
      <c r="K17" s="790"/>
      <c r="L17" s="790"/>
      <c r="M17" s="790"/>
      <c r="N17" s="790"/>
      <c r="O17" s="790"/>
      <c r="P17" s="706"/>
    </row>
    <row r="18" spans="1:20" ht="307.5" customHeight="1">
      <c r="A18" s="796" t="s">
        <v>505</v>
      </c>
      <c r="B18" s="796"/>
      <c r="C18" s="796"/>
      <c r="D18" s="792" t="s">
        <v>529</v>
      </c>
      <c r="E18" s="789" t="s">
        <v>156</v>
      </c>
      <c r="F18" s="789"/>
      <c r="G18" s="789" t="s">
        <v>113</v>
      </c>
      <c r="H18" s="789"/>
      <c r="I18" s="789"/>
      <c r="J18" s="794" t="s">
        <v>822</v>
      </c>
      <c r="K18" s="790"/>
      <c r="L18" s="790"/>
      <c r="M18" s="790"/>
      <c r="N18" s="790"/>
      <c r="O18" s="790"/>
      <c r="P18" s="795"/>
      <c r="Q18" s="795"/>
      <c r="R18" s="795"/>
      <c r="S18" s="795"/>
      <c r="T18" s="795"/>
    </row>
    <row r="19" spans="1:20" ht="218.25" customHeight="1">
      <c r="A19" s="796" t="s">
        <v>506</v>
      </c>
      <c r="B19" s="796"/>
      <c r="C19" s="796"/>
      <c r="D19" s="792"/>
      <c r="E19" s="789" t="s">
        <v>144</v>
      </c>
      <c r="F19" s="789"/>
      <c r="G19" s="789" t="s">
        <v>507</v>
      </c>
      <c r="H19" s="789"/>
      <c r="I19" s="789"/>
      <c r="J19" s="789" t="s">
        <v>823</v>
      </c>
      <c r="K19" s="790"/>
      <c r="L19" s="790"/>
      <c r="M19" s="790"/>
      <c r="N19" s="790"/>
      <c r="O19" s="790"/>
      <c r="P19" s="793"/>
      <c r="Q19" s="793"/>
      <c r="R19" s="793"/>
      <c r="S19" s="793"/>
      <c r="T19" s="793"/>
    </row>
    <row r="20" spans="1:20" ht="192" customHeight="1">
      <c r="A20" s="797" t="s">
        <v>153</v>
      </c>
      <c r="B20" s="797"/>
      <c r="C20" s="797"/>
      <c r="D20" s="792"/>
      <c r="E20" s="789" t="s">
        <v>146</v>
      </c>
      <c r="F20" s="789"/>
      <c r="G20" s="789" t="s">
        <v>501</v>
      </c>
      <c r="H20" s="789"/>
      <c r="I20" s="789"/>
      <c r="J20" s="789" t="s">
        <v>824</v>
      </c>
      <c r="K20" s="790"/>
      <c r="L20" s="790"/>
      <c r="M20" s="790"/>
      <c r="N20" s="790"/>
      <c r="O20" s="790"/>
      <c r="P20" s="793"/>
      <c r="Q20" s="793"/>
      <c r="R20" s="793"/>
      <c r="S20" s="793"/>
      <c r="T20" s="793"/>
    </row>
    <row r="21" spans="1:20" ht="132" customHeight="1">
      <c r="A21" s="798">
        <v>0.6</v>
      </c>
      <c r="B21" s="799"/>
      <c r="C21" s="799"/>
      <c r="D21" s="792"/>
      <c r="E21" s="789" t="s">
        <v>145</v>
      </c>
      <c r="F21" s="789"/>
      <c r="G21" s="789" t="s">
        <v>499</v>
      </c>
      <c r="H21" s="789"/>
      <c r="I21" s="789"/>
      <c r="J21" s="789" t="s">
        <v>105</v>
      </c>
      <c r="K21" s="790"/>
      <c r="L21" s="790"/>
      <c r="M21" s="790"/>
      <c r="N21" s="790"/>
      <c r="O21" s="790"/>
      <c r="P21" s="793"/>
      <c r="Q21" s="793"/>
      <c r="R21" s="793"/>
      <c r="S21" s="793"/>
      <c r="T21" s="793"/>
    </row>
    <row r="22" spans="1:20" ht="18" customHeight="1">
      <c r="A22" s="808" t="s">
        <v>512</v>
      </c>
      <c r="B22" s="808"/>
      <c r="C22" s="808"/>
      <c r="D22" s="808"/>
      <c r="E22" s="808"/>
      <c r="F22" s="689"/>
      <c r="G22" s="689"/>
      <c r="H22" s="689"/>
      <c r="I22" s="689"/>
      <c r="J22" s="689"/>
      <c r="K22" s="689"/>
      <c r="L22" s="689"/>
      <c r="M22" s="689"/>
      <c r="N22" s="689"/>
      <c r="O22" s="689"/>
      <c r="P22" s="702"/>
      <c r="Q22" s="69"/>
      <c r="R22" s="69"/>
      <c r="S22" s="69"/>
      <c r="T22" s="69"/>
    </row>
    <row r="23" spans="1:20" ht="15" customHeight="1">
      <c r="A23" s="791" t="s">
        <v>142</v>
      </c>
      <c r="B23" s="792"/>
      <c r="C23" s="805" t="s">
        <v>734</v>
      </c>
      <c r="D23" s="805"/>
      <c r="E23" s="805"/>
      <c r="F23" s="805"/>
      <c r="G23" s="805"/>
      <c r="H23" s="805"/>
      <c r="I23" s="805"/>
      <c r="J23" s="805"/>
      <c r="K23" s="805"/>
      <c r="L23" s="684" t="s">
        <v>126</v>
      </c>
      <c r="M23" s="792" t="s">
        <v>502</v>
      </c>
      <c r="N23" s="792"/>
      <c r="O23" s="792"/>
      <c r="P23" s="683"/>
      <c r="Q23" s="69"/>
      <c r="R23" s="69"/>
      <c r="S23" s="69"/>
      <c r="T23" s="69"/>
    </row>
    <row r="24" spans="1:20" ht="18.75" customHeight="1">
      <c r="A24" s="791" t="s">
        <v>129</v>
      </c>
      <c r="B24" s="805"/>
      <c r="C24" s="805"/>
      <c r="D24" s="805"/>
      <c r="E24" s="805"/>
      <c r="F24" s="805"/>
      <c r="G24" s="807">
        <f>A30+A34</f>
        <v>0.56999999999999995</v>
      </c>
      <c r="H24" s="807"/>
      <c r="I24" s="807"/>
      <c r="J24" s="690"/>
      <c r="K24" s="690"/>
      <c r="L24" s="690"/>
      <c r="M24" s="690"/>
      <c r="N24" s="690"/>
      <c r="O24" s="690"/>
      <c r="P24" s="703"/>
      <c r="Q24" s="69"/>
      <c r="R24" s="69"/>
      <c r="S24" s="69"/>
      <c r="T24" s="69"/>
    </row>
    <row r="25" spans="1:20" ht="0.75" customHeight="1">
      <c r="A25" s="691"/>
      <c r="B25" s="691"/>
      <c r="C25" s="689"/>
      <c r="D25" s="689"/>
      <c r="E25" s="689"/>
      <c r="F25" s="689"/>
      <c r="G25" s="689"/>
      <c r="H25" s="689"/>
      <c r="I25" s="689"/>
      <c r="J25" s="689"/>
      <c r="K25" s="689"/>
      <c r="L25" s="689"/>
      <c r="M25" s="689"/>
      <c r="N25" s="689"/>
      <c r="O25" s="689"/>
      <c r="P25" s="703"/>
      <c r="Q25" s="69"/>
      <c r="R25" s="69"/>
      <c r="S25" s="69"/>
      <c r="T25" s="69"/>
    </row>
    <row r="26" spans="1:20" ht="42.75" customHeight="1">
      <c r="A26" s="791" t="s">
        <v>431</v>
      </c>
      <c r="B26" s="805"/>
      <c r="C26" s="805"/>
      <c r="D26" s="684" t="s">
        <v>154</v>
      </c>
      <c r="E26" s="800" t="s">
        <v>128</v>
      </c>
      <c r="F26" s="800"/>
      <c r="G26" s="800"/>
      <c r="H26" s="800"/>
      <c r="I26" s="800"/>
      <c r="J26" s="800" t="s">
        <v>150</v>
      </c>
      <c r="K26" s="800"/>
      <c r="L26" s="800"/>
      <c r="M26" s="800"/>
      <c r="N26" s="800"/>
      <c r="O26" s="800"/>
      <c r="P26" s="704"/>
      <c r="Q26" s="69"/>
      <c r="R26" s="69"/>
      <c r="S26" s="69"/>
      <c r="T26" s="69"/>
    </row>
    <row r="27" spans="1:20" ht="182.25" customHeight="1">
      <c r="A27" s="796" t="s">
        <v>503</v>
      </c>
      <c r="B27" s="796"/>
      <c r="C27" s="796"/>
      <c r="D27" s="792" t="s">
        <v>530</v>
      </c>
      <c r="E27" s="789" t="s">
        <v>156</v>
      </c>
      <c r="F27" s="789"/>
      <c r="G27" s="789" t="s">
        <v>3</v>
      </c>
      <c r="H27" s="789"/>
      <c r="I27" s="789"/>
      <c r="J27" s="789" t="s">
        <v>825</v>
      </c>
      <c r="K27" s="789"/>
      <c r="L27" s="789"/>
      <c r="M27" s="789"/>
      <c r="N27" s="789"/>
      <c r="O27" s="789"/>
      <c r="P27" s="705"/>
      <c r="Q27" s="69"/>
      <c r="R27" s="69"/>
      <c r="S27" s="69"/>
      <c r="T27" s="69"/>
    </row>
    <row r="28" spans="1:20" ht="81" customHeight="1">
      <c r="A28" s="796" t="s">
        <v>504</v>
      </c>
      <c r="B28" s="796"/>
      <c r="C28" s="796"/>
      <c r="D28" s="792"/>
      <c r="E28" s="789" t="s">
        <v>157</v>
      </c>
      <c r="F28" s="789"/>
      <c r="G28" s="789" t="s">
        <v>513</v>
      </c>
      <c r="H28" s="789"/>
      <c r="I28" s="789"/>
      <c r="J28" s="789" t="s">
        <v>826</v>
      </c>
      <c r="K28" s="790"/>
      <c r="L28" s="790"/>
      <c r="M28" s="790"/>
      <c r="N28" s="790"/>
      <c r="O28" s="790"/>
      <c r="P28" s="705"/>
      <c r="Q28" s="69"/>
      <c r="R28" s="69"/>
      <c r="S28" s="69"/>
      <c r="T28" s="69"/>
    </row>
    <row r="29" spans="1:20" ht="195" customHeight="1">
      <c r="A29" s="797" t="s">
        <v>500</v>
      </c>
      <c r="B29" s="797"/>
      <c r="C29" s="797"/>
      <c r="D29" s="792"/>
      <c r="E29" s="789" t="s">
        <v>167</v>
      </c>
      <c r="F29" s="789"/>
      <c r="G29" s="789" t="s">
        <v>514</v>
      </c>
      <c r="H29" s="789"/>
      <c r="I29" s="789"/>
      <c r="J29" s="789" t="s">
        <v>824</v>
      </c>
      <c r="K29" s="790"/>
      <c r="L29" s="790"/>
      <c r="M29" s="790"/>
      <c r="N29" s="790"/>
      <c r="O29" s="790"/>
      <c r="P29" s="705"/>
      <c r="Q29" s="69"/>
      <c r="R29" s="69"/>
      <c r="S29" s="69"/>
      <c r="T29" s="69"/>
    </row>
    <row r="30" spans="1:20" ht="99" customHeight="1">
      <c r="A30" s="798">
        <v>0.15</v>
      </c>
      <c r="B30" s="799"/>
      <c r="C30" s="799"/>
      <c r="D30" s="792"/>
      <c r="E30" s="789" t="s">
        <v>155</v>
      </c>
      <c r="F30" s="789"/>
      <c r="G30" s="789" t="s">
        <v>515</v>
      </c>
      <c r="H30" s="789"/>
      <c r="I30" s="789"/>
      <c r="J30" s="789" t="s">
        <v>106</v>
      </c>
      <c r="K30" s="790"/>
      <c r="L30" s="790"/>
      <c r="M30" s="790"/>
      <c r="N30" s="790"/>
      <c r="O30" s="790"/>
      <c r="P30" s="705"/>
      <c r="Q30" s="69"/>
      <c r="R30" s="69"/>
      <c r="S30" s="69"/>
      <c r="T30" s="69"/>
    </row>
    <row r="31" spans="1:20" ht="273.75" customHeight="1">
      <c r="A31" s="796" t="s">
        <v>505</v>
      </c>
      <c r="B31" s="796"/>
      <c r="C31" s="796"/>
      <c r="D31" s="792" t="s">
        <v>519</v>
      </c>
      <c r="E31" s="789" t="s">
        <v>156</v>
      </c>
      <c r="F31" s="789"/>
      <c r="G31" s="789" t="s">
        <v>114</v>
      </c>
      <c r="H31" s="789"/>
      <c r="I31" s="789"/>
      <c r="J31" s="794" t="s">
        <v>827</v>
      </c>
      <c r="K31" s="790"/>
      <c r="L31" s="790"/>
      <c r="M31" s="790"/>
      <c r="N31" s="790"/>
      <c r="O31" s="790"/>
      <c r="P31" s="795"/>
      <c r="Q31" s="795"/>
      <c r="R31" s="795"/>
      <c r="S31" s="795"/>
      <c r="T31" s="795"/>
    </row>
    <row r="32" spans="1:20" ht="224.25" customHeight="1">
      <c r="A32" s="796" t="s">
        <v>506</v>
      </c>
      <c r="B32" s="796"/>
      <c r="C32" s="796"/>
      <c r="D32" s="792"/>
      <c r="E32" s="789" t="s">
        <v>144</v>
      </c>
      <c r="F32" s="789"/>
      <c r="G32" s="789" t="s">
        <v>513</v>
      </c>
      <c r="H32" s="789"/>
      <c r="I32" s="789"/>
      <c r="J32" s="789" t="s">
        <v>828</v>
      </c>
      <c r="K32" s="790"/>
      <c r="L32" s="790"/>
      <c r="M32" s="790"/>
      <c r="N32" s="790"/>
      <c r="O32" s="790"/>
      <c r="P32" s="793"/>
      <c r="Q32" s="793"/>
      <c r="R32" s="793"/>
      <c r="S32" s="793"/>
      <c r="T32" s="793"/>
    </row>
    <row r="33" spans="1:20" ht="195.75" customHeight="1">
      <c r="A33" s="797" t="s">
        <v>153</v>
      </c>
      <c r="B33" s="797"/>
      <c r="C33" s="797"/>
      <c r="D33" s="792"/>
      <c r="E33" s="789" t="s">
        <v>146</v>
      </c>
      <c r="F33" s="789"/>
      <c r="G33" s="789" t="s">
        <v>501</v>
      </c>
      <c r="H33" s="789"/>
      <c r="I33" s="789"/>
      <c r="J33" s="789" t="s">
        <v>829</v>
      </c>
      <c r="K33" s="790"/>
      <c r="L33" s="790"/>
      <c r="M33" s="790"/>
      <c r="N33" s="790"/>
      <c r="O33" s="790"/>
      <c r="P33" s="793"/>
      <c r="Q33" s="793"/>
      <c r="R33" s="793"/>
      <c r="S33" s="793"/>
      <c r="T33" s="793"/>
    </row>
    <row r="34" spans="1:20" ht="132.75" customHeight="1">
      <c r="A34" s="798">
        <v>0.42</v>
      </c>
      <c r="B34" s="799"/>
      <c r="C34" s="799"/>
      <c r="D34" s="792"/>
      <c r="E34" s="789" t="s">
        <v>145</v>
      </c>
      <c r="F34" s="789"/>
      <c r="G34" s="789" t="s">
        <v>499</v>
      </c>
      <c r="H34" s="789"/>
      <c r="I34" s="789"/>
      <c r="J34" s="789" t="s">
        <v>107</v>
      </c>
      <c r="K34" s="790"/>
      <c r="L34" s="790"/>
      <c r="M34" s="790"/>
      <c r="N34" s="790"/>
      <c r="O34" s="790"/>
      <c r="P34" s="793"/>
      <c r="Q34" s="793"/>
      <c r="R34" s="793"/>
      <c r="S34" s="793"/>
      <c r="T34" s="793"/>
    </row>
    <row r="35" spans="1:20" ht="18.75" customHeight="1">
      <c r="A35" s="810" t="s">
        <v>174</v>
      </c>
      <c r="B35" s="810"/>
      <c r="C35" s="810"/>
      <c r="D35" s="810"/>
      <c r="E35" s="810"/>
      <c r="F35" s="810"/>
      <c r="G35" s="680"/>
      <c r="H35" s="680"/>
      <c r="I35" s="680"/>
      <c r="J35" s="680"/>
      <c r="K35" s="680"/>
      <c r="L35" s="680"/>
      <c r="M35" s="680"/>
      <c r="N35" s="680"/>
      <c r="O35" s="680"/>
      <c r="P35" s="456"/>
      <c r="Q35" s="69"/>
      <c r="R35" s="69"/>
      <c r="S35" s="69"/>
      <c r="T35" s="69"/>
    </row>
    <row r="36" spans="1:20" ht="15.75" customHeight="1">
      <c r="A36" s="812" t="s">
        <v>142</v>
      </c>
      <c r="B36" s="811"/>
      <c r="C36" s="790" t="s">
        <v>735</v>
      </c>
      <c r="D36" s="790"/>
      <c r="E36" s="790"/>
      <c r="F36" s="790"/>
      <c r="G36" s="790"/>
      <c r="H36" s="790"/>
      <c r="I36" s="790"/>
      <c r="J36" s="790"/>
      <c r="K36" s="790"/>
      <c r="L36" s="685" t="s">
        <v>126</v>
      </c>
      <c r="M36" s="811" t="s">
        <v>502</v>
      </c>
      <c r="N36" s="811"/>
      <c r="O36" s="811"/>
      <c r="P36" s="456"/>
      <c r="Q36" s="69"/>
      <c r="R36" s="69"/>
      <c r="S36" s="69"/>
      <c r="T36" s="69"/>
    </row>
    <row r="37" spans="1:20" ht="15" customHeight="1">
      <c r="A37" s="812" t="s">
        <v>129</v>
      </c>
      <c r="B37" s="790"/>
      <c r="C37" s="790"/>
      <c r="D37" s="790"/>
      <c r="E37" s="790"/>
      <c r="F37" s="790"/>
      <c r="G37" s="809">
        <f>A43+A47</f>
        <v>0.87999999999999989</v>
      </c>
      <c r="H37" s="809"/>
      <c r="I37" s="809"/>
      <c r="J37" s="689"/>
      <c r="K37" s="689"/>
      <c r="L37" s="689"/>
      <c r="M37" s="689"/>
      <c r="N37" s="689"/>
      <c r="O37" s="689"/>
      <c r="P37" s="703"/>
      <c r="Q37" s="69"/>
      <c r="R37" s="69"/>
      <c r="S37" s="69"/>
      <c r="T37" s="69"/>
    </row>
    <row r="38" spans="1:20" ht="0.75" customHeight="1">
      <c r="A38" s="691"/>
      <c r="B38" s="692"/>
      <c r="C38" s="692"/>
      <c r="D38" s="692"/>
      <c r="E38" s="692"/>
      <c r="F38" s="692"/>
      <c r="G38" s="692"/>
      <c r="H38" s="692"/>
      <c r="I38" s="692"/>
      <c r="J38" s="692"/>
      <c r="K38" s="689"/>
      <c r="L38" s="689"/>
      <c r="M38" s="689"/>
      <c r="N38" s="689"/>
      <c r="O38" s="689"/>
      <c r="P38" s="707"/>
      <c r="Q38" s="69"/>
      <c r="R38" s="69"/>
      <c r="S38" s="69"/>
      <c r="T38" s="69"/>
    </row>
    <row r="39" spans="1:20" ht="48.75" customHeight="1">
      <c r="A39" s="791" t="s">
        <v>431</v>
      </c>
      <c r="B39" s="805"/>
      <c r="C39" s="805"/>
      <c r="D39" s="684" t="s">
        <v>154</v>
      </c>
      <c r="E39" s="800" t="s">
        <v>128</v>
      </c>
      <c r="F39" s="800"/>
      <c r="G39" s="800"/>
      <c r="H39" s="800"/>
      <c r="I39" s="800"/>
      <c r="J39" s="800" t="s">
        <v>150</v>
      </c>
      <c r="K39" s="800"/>
      <c r="L39" s="800"/>
      <c r="M39" s="800"/>
      <c r="N39" s="800"/>
      <c r="O39" s="800"/>
      <c r="P39" s="703"/>
      <c r="Q39" s="69"/>
      <c r="R39" s="69"/>
      <c r="S39" s="69"/>
      <c r="T39" s="69"/>
    </row>
    <row r="40" spans="1:20" ht="193.5" customHeight="1">
      <c r="A40" s="796" t="s">
        <v>526</v>
      </c>
      <c r="B40" s="796"/>
      <c r="C40" s="796"/>
      <c r="D40" s="792" t="s">
        <v>531</v>
      </c>
      <c r="E40" s="789" t="s">
        <v>156</v>
      </c>
      <c r="F40" s="789"/>
      <c r="G40" s="789" t="s">
        <v>2</v>
      </c>
      <c r="H40" s="789"/>
      <c r="I40" s="789"/>
      <c r="J40" s="789" t="s">
        <v>830</v>
      </c>
      <c r="K40" s="789"/>
      <c r="L40" s="789"/>
      <c r="M40" s="789"/>
      <c r="N40" s="789"/>
      <c r="O40" s="789"/>
      <c r="P40" s="703"/>
      <c r="Q40" s="69"/>
      <c r="R40" s="69"/>
      <c r="S40" s="69"/>
      <c r="T40" s="69"/>
    </row>
    <row r="41" spans="1:20" ht="156" customHeight="1">
      <c r="A41" s="796" t="s">
        <v>527</v>
      </c>
      <c r="B41" s="796"/>
      <c r="C41" s="796"/>
      <c r="D41" s="792"/>
      <c r="E41" s="789" t="s">
        <v>157</v>
      </c>
      <c r="F41" s="789"/>
      <c r="G41" s="789" t="s">
        <v>108</v>
      </c>
      <c r="H41" s="789"/>
      <c r="I41" s="789"/>
      <c r="J41" s="789" t="s">
        <v>831</v>
      </c>
      <c r="K41" s="789"/>
      <c r="L41" s="789"/>
      <c r="M41" s="789"/>
      <c r="N41" s="789"/>
      <c r="O41" s="789"/>
      <c r="P41" s="708"/>
      <c r="Q41" s="69"/>
      <c r="R41" s="69"/>
      <c r="S41" s="69"/>
      <c r="T41" s="69"/>
    </row>
    <row r="42" spans="1:20" ht="202.5" customHeight="1">
      <c r="A42" s="797" t="s">
        <v>170</v>
      </c>
      <c r="B42" s="797"/>
      <c r="C42" s="797"/>
      <c r="D42" s="792"/>
      <c r="E42" s="789" t="s">
        <v>167</v>
      </c>
      <c r="F42" s="789"/>
      <c r="G42" s="789" t="s">
        <v>516</v>
      </c>
      <c r="H42" s="789"/>
      <c r="I42" s="789"/>
      <c r="J42" s="789" t="s">
        <v>824</v>
      </c>
      <c r="K42" s="789"/>
      <c r="L42" s="789"/>
      <c r="M42" s="789"/>
      <c r="N42" s="789"/>
      <c r="O42" s="789"/>
      <c r="P42" s="707"/>
      <c r="Q42" s="69"/>
      <c r="R42" s="69"/>
      <c r="S42" s="69"/>
      <c r="T42" s="69"/>
    </row>
    <row r="43" spans="1:20" ht="134.25" customHeight="1">
      <c r="A43" s="798">
        <v>0.3</v>
      </c>
      <c r="B43" s="813"/>
      <c r="C43" s="813"/>
      <c r="D43" s="792"/>
      <c r="E43" s="789" t="s">
        <v>155</v>
      </c>
      <c r="F43" s="789"/>
      <c r="G43" s="789" t="s">
        <v>515</v>
      </c>
      <c r="H43" s="789"/>
      <c r="I43" s="789"/>
      <c r="J43" s="789" t="s">
        <v>103</v>
      </c>
      <c r="K43" s="789"/>
      <c r="L43" s="789"/>
      <c r="M43" s="789"/>
      <c r="N43" s="789"/>
      <c r="O43" s="789"/>
      <c r="P43" s="703"/>
      <c r="Q43" s="69"/>
      <c r="R43" s="69"/>
      <c r="S43" s="69"/>
      <c r="T43" s="69"/>
    </row>
    <row r="44" spans="1:20" ht="256.5" customHeight="1">
      <c r="A44" s="796" t="s">
        <v>524</v>
      </c>
      <c r="B44" s="796"/>
      <c r="C44" s="796"/>
      <c r="D44" s="792" t="s">
        <v>532</v>
      </c>
      <c r="E44" s="789" t="s">
        <v>156</v>
      </c>
      <c r="F44" s="789"/>
      <c r="G44" s="789" t="s">
        <v>517</v>
      </c>
      <c r="H44" s="789"/>
      <c r="I44" s="789"/>
      <c r="J44" s="789" t="s">
        <v>832</v>
      </c>
      <c r="K44" s="789"/>
      <c r="L44" s="789"/>
      <c r="M44" s="789"/>
      <c r="N44" s="789"/>
      <c r="O44" s="789"/>
      <c r="P44" s="703"/>
      <c r="Q44" s="69"/>
      <c r="R44" s="69"/>
      <c r="S44" s="69"/>
      <c r="T44" s="69"/>
    </row>
    <row r="45" spans="1:20" ht="247.5" customHeight="1">
      <c r="A45" s="796" t="s">
        <v>525</v>
      </c>
      <c r="B45" s="796"/>
      <c r="C45" s="796"/>
      <c r="D45" s="792"/>
      <c r="E45" s="789" t="s">
        <v>157</v>
      </c>
      <c r="F45" s="789"/>
      <c r="G45" s="789" t="s">
        <v>513</v>
      </c>
      <c r="H45" s="789"/>
      <c r="I45" s="789"/>
      <c r="J45" s="789" t="s">
        <v>833</v>
      </c>
      <c r="K45" s="789"/>
      <c r="L45" s="789"/>
      <c r="M45" s="789"/>
      <c r="N45" s="789"/>
      <c r="O45" s="789"/>
      <c r="P45" s="703"/>
      <c r="Q45" s="69"/>
      <c r="R45" s="69"/>
      <c r="S45" s="69"/>
      <c r="T45" s="69"/>
    </row>
    <row r="46" spans="1:20" ht="193.5" customHeight="1">
      <c r="A46" s="797" t="s">
        <v>170</v>
      </c>
      <c r="B46" s="797"/>
      <c r="C46" s="797"/>
      <c r="D46" s="792"/>
      <c r="E46" s="789" t="s">
        <v>158</v>
      </c>
      <c r="F46" s="789"/>
      <c r="G46" s="789" t="s">
        <v>516</v>
      </c>
      <c r="H46" s="789"/>
      <c r="I46" s="789"/>
      <c r="J46" s="789" t="s">
        <v>829</v>
      </c>
      <c r="K46" s="789"/>
      <c r="L46" s="789"/>
      <c r="M46" s="789"/>
      <c r="N46" s="789"/>
      <c r="O46" s="789"/>
      <c r="P46" s="703"/>
      <c r="Q46" s="69"/>
      <c r="R46" s="69"/>
      <c r="S46" s="69"/>
      <c r="T46" s="69"/>
    </row>
    <row r="47" spans="1:20" ht="120.75" customHeight="1">
      <c r="A47" s="798">
        <v>0.57999999999999996</v>
      </c>
      <c r="B47" s="813"/>
      <c r="C47" s="813"/>
      <c r="D47" s="792"/>
      <c r="E47" s="789" t="s">
        <v>155</v>
      </c>
      <c r="F47" s="789"/>
      <c r="G47" s="789" t="s">
        <v>515</v>
      </c>
      <c r="H47" s="789"/>
      <c r="I47" s="789"/>
      <c r="J47" s="789" t="s">
        <v>109</v>
      </c>
      <c r="K47" s="789"/>
      <c r="L47" s="789"/>
      <c r="M47" s="789"/>
      <c r="N47" s="789"/>
      <c r="O47" s="789"/>
      <c r="P47" s="703"/>
      <c r="Q47" s="69"/>
      <c r="R47" s="69"/>
      <c r="S47" s="69"/>
      <c r="T47" s="69"/>
    </row>
    <row r="48" spans="1:20" ht="13.9" customHeight="1">
      <c r="A48" s="693"/>
      <c r="B48" s="694"/>
      <c r="C48" s="694"/>
      <c r="D48" s="695"/>
      <c r="E48" s="680"/>
      <c r="F48" s="680"/>
      <c r="G48" s="680"/>
      <c r="H48" s="680"/>
      <c r="I48" s="680"/>
      <c r="J48" s="680"/>
      <c r="K48" s="680"/>
      <c r="L48" s="680"/>
      <c r="M48" s="680"/>
      <c r="N48" s="680"/>
      <c r="O48" s="680"/>
      <c r="P48" s="703"/>
      <c r="Q48" s="69"/>
      <c r="R48" s="69"/>
      <c r="S48" s="69"/>
      <c r="T48" s="69"/>
    </row>
    <row r="49" spans="1:20" ht="14.25" customHeight="1">
      <c r="A49" s="812" t="s">
        <v>175</v>
      </c>
      <c r="B49" s="812"/>
      <c r="C49" s="812"/>
      <c r="D49" s="812"/>
      <c r="E49" s="812"/>
      <c r="F49" s="812"/>
      <c r="G49" s="696"/>
      <c r="H49" s="696"/>
      <c r="I49" s="696"/>
      <c r="J49" s="696"/>
      <c r="K49" s="696"/>
      <c r="L49" s="696"/>
      <c r="M49" s="696"/>
      <c r="N49" s="680"/>
      <c r="O49" s="680"/>
      <c r="P49" s="703"/>
      <c r="Q49" s="69"/>
      <c r="R49" s="69"/>
      <c r="S49" s="69"/>
      <c r="T49" s="69"/>
    </row>
    <row r="50" spans="1:20" ht="18.75" customHeight="1">
      <c r="A50" s="791" t="s">
        <v>142</v>
      </c>
      <c r="B50" s="792"/>
      <c r="C50" s="805" t="s">
        <v>734</v>
      </c>
      <c r="D50" s="805"/>
      <c r="E50" s="805"/>
      <c r="F50" s="805"/>
      <c r="G50" s="805"/>
      <c r="H50" s="805"/>
      <c r="I50" s="805"/>
      <c r="J50" s="805"/>
      <c r="K50" s="805"/>
      <c r="L50" s="684" t="s">
        <v>126</v>
      </c>
      <c r="M50" s="792" t="s">
        <v>502</v>
      </c>
      <c r="N50" s="792"/>
      <c r="O50" s="792"/>
      <c r="P50" s="703"/>
      <c r="Q50" s="69"/>
      <c r="R50" s="69"/>
      <c r="S50" s="69"/>
      <c r="T50" s="69"/>
    </row>
    <row r="51" spans="1:20" ht="16.5" customHeight="1">
      <c r="A51" s="791" t="s">
        <v>129</v>
      </c>
      <c r="B51" s="805"/>
      <c r="C51" s="805"/>
      <c r="D51" s="805"/>
      <c r="E51" s="805"/>
      <c r="F51" s="805"/>
      <c r="G51" s="807">
        <f>A57+A61</f>
        <v>2.21</v>
      </c>
      <c r="H51" s="807"/>
      <c r="I51" s="807"/>
      <c r="J51" s="690"/>
      <c r="K51" s="690"/>
      <c r="L51" s="690"/>
      <c r="M51" s="690"/>
      <c r="N51" s="690"/>
      <c r="O51" s="690"/>
      <c r="P51" s="69"/>
      <c r="Q51" s="69"/>
      <c r="R51" s="69"/>
      <c r="S51" s="69"/>
      <c r="T51" s="69"/>
    </row>
    <row r="52" spans="1:20" hidden="1">
      <c r="A52" s="691"/>
      <c r="B52" s="692"/>
      <c r="C52" s="692"/>
      <c r="D52" s="692"/>
      <c r="E52" s="692"/>
      <c r="F52" s="692"/>
      <c r="G52" s="692"/>
      <c r="H52" s="692"/>
      <c r="I52" s="692"/>
      <c r="J52" s="692"/>
      <c r="K52" s="689"/>
      <c r="L52" s="689"/>
      <c r="M52" s="689"/>
      <c r="N52" s="689"/>
      <c r="O52" s="689"/>
      <c r="P52" s="69"/>
      <c r="Q52" s="69"/>
      <c r="R52" s="69"/>
      <c r="S52" s="69"/>
      <c r="T52" s="69"/>
    </row>
    <row r="53" spans="1:20" ht="44.25" customHeight="1">
      <c r="A53" s="791" t="s">
        <v>431</v>
      </c>
      <c r="B53" s="805"/>
      <c r="C53" s="805"/>
      <c r="D53" s="684" t="s">
        <v>154</v>
      </c>
      <c r="E53" s="800" t="s">
        <v>128</v>
      </c>
      <c r="F53" s="800"/>
      <c r="G53" s="800"/>
      <c r="H53" s="800"/>
      <c r="I53" s="800"/>
      <c r="J53" s="800" t="s">
        <v>150</v>
      </c>
      <c r="K53" s="800"/>
      <c r="L53" s="800"/>
      <c r="M53" s="800"/>
      <c r="N53" s="800"/>
      <c r="O53" s="800"/>
      <c r="P53" s="69"/>
      <c r="Q53" s="69"/>
      <c r="R53" s="69"/>
      <c r="S53" s="69"/>
      <c r="T53" s="69"/>
    </row>
    <row r="54" spans="1:20" ht="239.25" customHeight="1">
      <c r="A54" s="796" t="s">
        <v>522</v>
      </c>
      <c r="B54" s="796"/>
      <c r="C54" s="796"/>
      <c r="D54" s="792" t="s">
        <v>533</v>
      </c>
      <c r="E54" s="789" t="s">
        <v>156</v>
      </c>
      <c r="F54" s="789"/>
      <c r="G54" s="789" t="s">
        <v>4</v>
      </c>
      <c r="H54" s="789"/>
      <c r="I54" s="789"/>
      <c r="J54" s="789" t="s">
        <v>834</v>
      </c>
      <c r="K54" s="789"/>
      <c r="L54" s="789"/>
      <c r="M54" s="789"/>
      <c r="N54" s="789"/>
      <c r="O54" s="789"/>
      <c r="P54" s="69"/>
      <c r="Q54" s="69"/>
      <c r="R54" s="69"/>
      <c r="S54" s="69"/>
      <c r="T54" s="69"/>
    </row>
    <row r="55" spans="1:20" ht="224.25" customHeight="1">
      <c r="A55" s="796" t="s">
        <v>523</v>
      </c>
      <c r="B55" s="796"/>
      <c r="C55" s="796"/>
      <c r="D55" s="792"/>
      <c r="E55" s="789" t="s">
        <v>157</v>
      </c>
      <c r="F55" s="789"/>
      <c r="G55" s="789" t="s">
        <v>513</v>
      </c>
      <c r="H55" s="789"/>
      <c r="I55" s="789"/>
      <c r="J55" s="789" t="s">
        <v>835</v>
      </c>
      <c r="K55" s="789"/>
      <c r="L55" s="789"/>
      <c r="M55" s="789"/>
      <c r="N55" s="789"/>
      <c r="O55" s="789"/>
      <c r="P55" s="69"/>
      <c r="Q55" s="69"/>
      <c r="R55" s="69"/>
      <c r="S55" s="69"/>
      <c r="T55" s="69"/>
    </row>
    <row r="56" spans="1:20" ht="193.5" customHeight="1">
      <c r="A56" s="797" t="s">
        <v>170</v>
      </c>
      <c r="B56" s="797"/>
      <c r="C56" s="797"/>
      <c r="D56" s="792"/>
      <c r="E56" s="789" t="s">
        <v>167</v>
      </c>
      <c r="F56" s="789"/>
      <c r="G56" s="789" t="s">
        <v>515</v>
      </c>
      <c r="H56" s="789"/>
      <c r="I56" s="789"/>
      <c r="J56" s="789" t="s">
        <v>836</v>
      </c>
      <c r="K56" s="789"/>
      <c r="L56" s="789"/>
      <c r="M56" s="789"/>
      <c r="N56" s="789"/>
      <c r="O56" s="789"/>
      <c r="P56" s="69"/>
      <c r="Q56" s="69"/>
      <c r="R56" s="69"/>
      <c r="S56" s="69"/>
      <c r="T56" s="69"/>
    </row>
    <row r="57" spans="1:20" ht="114.75" customHeight="1">
      <c r="A57" s="798">
        <v>0.86</v>
      </c>
      <c r="B57" s="813"/>
      <c r="C57" s="813"/>
      <c r="D57" s="792"/>
      <c r="E57" s="789" t="s">
        <v>155</v>
      </c>
      <c r="F57" s="789"/>
      <c r="G57" s="789" t="s">
        <v>518</v>
      </c>
      <c r="H57" s="789"/>
      <c r="I57" s="789"/>
      <c r="J57" s="789" t="s">
        <v>110</v>
      </c>
      <c r="K57" s="789"/>
      <c r="L57" s="789"/>
      <c r="M57" s="789"/>
      <c r="N57" s="789"/>
      <c r="O57" s="789"/>
      <c r="P57" s="69"/>
      <c r="Q57" s="69"/>
      <c r="R57" s="69"/>
      <c r="S57" s="69"/>
      <c r="T57" s="69"/>
    </row>
    <row r="58" spans="1:20" ht="222.75" customHeight="1">
      <c r="A58" s="796" t="s">
        <v>521</v>
      </c>
      <c r="B58" s="796"/>
      <c r="C58" s="796"/>
      <c r="D58" s="792" t="s">
        <v>534</v>
      </c>
      <c r="E58" s="789" t="s">
        <v>156</v>
      </c>
      <c r="F58" s="789"/>
      <c r="G58" s="789" t="s">
        <v>5</v>
      </c>
      <c r="H58" s="789"/>
      <c r="I58" s="789"/>
      <c r="J58" s="789" t="s">
        <v>837</v>
      </c>
      <c r="K58" s="789"/>
      <c r="L58" s="789"/>
      <c r="M58" s="789"/>
      <c r="N58" s="789"/>
      <c r="O58" s="789"/>
      <c r="P58" s="69"/>
      <c r="Q58" s="69"/>
      <c r="R58" s="69"/>
      <c r="S58" s="69"/>
      <c r="T58" s="69"/>
    </row>
    <row r="59" spans="1:20" ht="221.25" customHeight="1">
      <c r="A59" s="796" t="s">
        <v>520</v>
      </c>
      <c r="B59" s="796"/>
      <c r="C59" s="796"/>
      <c r="D59" s="792"/>
      <c r="E59" s="789" t="s">
        <v>157</v>
      </c>
      <c r="F59" s="789"/>
      <c r="G59" s="789" t="s">
        <v>513</v>
      </c>
      <c r="H59" s="789"/>
      <c r="I59" s="789"/>
      <c r="J59" s="789" t="s">
        <v>838</v>
      </c>
      <c r="K59" s="789"/>
      <c r="L59" s="789"/>
      <c r="M59" s="789"/>
      <c r="N59" s="789"/>
      <c r="O59" s="789"/>
      <c r="P59" s="69"/>
      <c r="Q59" s="69"/>
      <c r="R59" s="69"/>
      <c r="S59" s="69"/>
      <c r="T59" s="69"/>
    </row>
    <row r="60" spans="1:20" ht="192.75" customHeight="1">
      <c r="A60" s="797" t="s">
        <v>170</v>
      </c>
      <c r="B60" s="797"/>
      <c r="C60" s="797"/>
      <c r="D60" s="792"/>
      <c r="E60" s="789" t="s">
        <v>167</v>
      </c>
      <c r="F60" s="789"/>
      <c r="G60" s="789" t="s">
        <v>515</v>
      </c>
      <c r="H60" s="789"/>
      <c r="I60" s="789"/>
      <c r="J60" s="789" t="s">
        <v>839</v>
      </c>
      <c r="K60" s="789"/>
      <c r="L60" s="789"/>
      <c r="M60" s="789"/>
      <c r="N60" s="789"/>
      <c r="O60" s="789"/>
      <c r="P60" s="69"/>
      <c r="Q60" s="69"/>
      <c r="R60" s="69"/>
      <c r="S60" s="69"/>
      <c r="T60" s="69"/>
    </row>
    <row r="61" spans="1:20" ht="135" customHeight="1">
      <c r="A61" s="798">
        <v>1.35</v>
      </c>
      <c r="B61" s="813"/>
      <c r="C61" s="813"/>
      <c r="D61" s="792"/>
      <c r="E61" s="789" t="s">
        <v>155</v>
      </c>
      <c r="F61" s="789"/>
      <c r="G61" s="789" t="s">
        <v>518</v>
      </c>
      <c r="H61" s="789"/>
      <c r="I61" s="789"/>
      <c r="J61" s="789" t="s">
        <v>111</v>
      </c>
      <c r="K61" s="789"/>
      <c r="L61" s="789"/>
      <c r="M61" s="789"/>
      <c r="N61" s="789"/>
      <c r="O61" s="789"/>
      <c r="P61" s="69"/>
      <c r="Q61" s="69"/>
      <c r="R61" s="69"/>
      <c r="S61" s="69"/>
      <c r="T61" s="69"/>
    </row>
    <row r="62" spans="1:20">
      <c r="A62" s="804" t="s">
        <v>680</v>
      </c>
      <c r="B62" s="804"/>
      <c r="C62" s="804"/>
      <c r="D62" s="804"/>
      <c r="E62" s="804"/>
      <c r="F62" s="689"/>
      <c r="G62" s="689"/>
      <c r="H62" s="689"/>
      <c r="I62" s="689"/>
      <c r="J62" s="689"/>
      <c r="K62" s="689"/>
      <c r="L62" s="689"/>
      <c r="M62" s="689"/>
      <c r="N62" s="689"/>
      <c r="O62" s="689"/>
      <c r="P62" s="69"/>
      <c r="Q62" s="69"/>
      <c r="R62" s="69"/>
      <c r="S62" s="69"/>
      <c r="T62" s="69"/>
    </row>
    <row r="63" spans="1:20">
      <c r="A63" s="812" t="s">
        <v>142</v>
      </c>
      <c r="B63" s="811"/>
      <c r="C63" s="790" t="s">
        <v>736</v>
      </c>
      <c r="D63" s="790"/>
      <c r="E63" s="790"/>
      <c r="F63" s="790"/>
      <c r="G63" s="790"/>
      <c r="H63" s="790"/>
      <c r="I63" s="790"/>
      <c r="J63" s="790"/>
      <c r="K63" s="790"/>
      <c r="L63" s="685" t="s">
        <v>126</v>
      </c>
      <c r="M63" s="811" t="s">
        <v>649</v>
      </c>
      <c r="N63" s="811"/>
      <c r="O63" s="811"/>
      <c r="P63" s="69"/>
      <c r="Q63" s="69"/>
      <c r="R63" s="69"/>
      <c r="S63" s="69"/>
      <c r="T63" s="69"/>
    </row>
    <row r="64" spans="1:20">
      <c r="A64" s="812" t="s">
        <v>129</v>
      </c>
      <c r="B64" s="790"/>
      <c r="C64" s="790"/>
      <c r="D64" s="790"/>
      <c r="E64" s="790"/>
      <c r="F64" s="790"/>
      <c r="G64" s="809">
        <f>A70+A74+A83+A87+A96+A100+A110+A114+A123+A127+A136+A140+A149+A153</f>
        <v>5.52</v>
      </c>
      <c r="H64" s="809"/>
      <c r="I64" s="809"/>
      <c r="J64" s="689"/>
      <c r="K64" s="689"/>
      <c r="L64" s="689"/>
      <c r="M64" s="689"/>
      <c r="N64" s="689"/>
      <c r="O64" s="689"/>
      <c r="P64" s="69"/>
      <c r="Q64" s="69"/>
      <c r="R64" s="69"/>
      <c r="S64" s="69"/>
      <c r="T64" s="69"/>
    </row>
    <row r="65" spans="1:20">
      <c r="A65" s="691"/>
      <c r="B65" s="691"/>
      <c r="C65" s="689"/>
      <c r="D65" s="689"/>
      <c r="E65" s="689"/>
      <c r="F65" s="689"/>
      <c r="G65" s="689"/>
      <c r="H65" s="689"/>
      <c r="I65" s="689"/>
      <c r="J65" s="689"/>
      <c r="K65" s="689"/>
      <c r="L65" s="689"/>
      <c r="M65" s="689"/>
      <c r="N65" s="689"/>
      <c r="O65" s="689"/>
      <c r="P65" s="69"/>
      <c r="Q65" s="69"/>
      <c r="R65" s="69"/>
      <c r="S65" s="69"/>
      <c r="T65" s="69"/>
    </row>
    <row r="66" spans="1:20" ht="41.25" customHeight="1">
      <c r="A66" s="791" t="s">
        <v>431</v>
      </c>
      <c r="B66" s="805"/>
      <c r="C66" s="805"/>
      <c r="D66" s="684" t="s">
        <v>154</v>
      </c>
      <c r="E66" s="800" t="s">
        <v>128</v>
      </c>
      <c r="F66" s="800"/>
      <c r="G66" s="800"/>
      <c r="H66" s="800"/>
      <c r="I66" s="800"/>
      <c r="J66" s="800" t="s">
        <v>150</v>
      </c>
      <c r="K66" s="800"/>
      <c r="L66" s="800"/>
      <c r="M66" s="800"/>
      <c r="N66" s="800"/>
      <c r="O66" s="800"/>
      <c r="P66" s="69"/>
      <c r="Q66" s="69"/>
      <c r="R66" s="69"/>
      <c r="S66" s="69"/>
      <c r="T66" s="69"/>
    </row>
    <row r="67" spans="1:20" ht="223.5" customHeight="1">
      <c r="A67" s="796" t="s">
        <v>651</v>
      </c>
      <c r="B67" s="796"/>
      <c r="C67" s="796"/>
      <c r="D67" s="792" t="s">
        <v>718</v>
      </c>
      <c r="E67" s="789" t="s">
        <v>156</v>
      </c>
      <c r="F67" s="789"/>
      <c r="G67" s="789" t="s">
        <v>652</v>
      </c>
      <c r="H67" s="789"/>
      <c r="I67" s="789"/>
      <c r="J67" s="794" t="s">
        <v>840</v>
      </c>
      <c r="K67" s="790"/>
      <c r="L67" s="790"/>
      <c r="M67" s="790"/>
      <c r="N67" s="790"/>
      <c r="O67" s="790"/>
      <c r="P67" s="69"/>
      <c r="Q67" s="69"/>
      <c r="R67" s="69"/>
      <c r="S67" s="69"/>
      <c r="T67" s="69"/>
    </row>
    <row r="68" spans="1:20" ht="249" customHeight="1">
      <c r="A68" s="796" t="s">
        <v>653</v>
      </c>
      <c r="B68" s="796"/>
      <c r="C68" s="796"/>
      <c r="D68" s="792"/>
      <c r="E68" s="789" t="s">
        <v>157</v>
      </c>
      <c r="F68" s="789"/>
      <c r="G68" s="789" t="s">
        <v>654</v>
      </c>
      <c r="H68" s="789"/>
      <c r="I68" s="789"/>
      <c r="J68" s="789" t="s">
        <v>841</v>
      </c>
      <c r="K68" s="790"/>
      <c r="L68" s="790"/>
      <c r="M68" s="790"/>
      <c r="N68" s="790"/>
      <c r="O68" s="790"/>
      <c r="P68" s="69"/>
      <c r="Q68" s="69"/>
      <c r="R68" s="69"/>
      <c r="S68" s="69"/>
      <c r="T68" s="69"/>
    </row>
    <row r="69" spans="1:20" ht="211.5" customHeight="1">
      <c r="A69" s="797" t="s">
        <v>500</v>
      </c>
      <c r="B69" s="797"/>
      <c r="C69" s="797"/>
      <c r="D69" s="792"/>
      <c r="E69" s="789" t="s">
        <v>167</v>
      </c>
      <c r="F69" s="789"/>
      <c r="G69" s="789" t="s">
        <v>499</v>
      </c>
      <c r="H69" s="789"/>
      <c r="I69" s="789"/>
      <c r="J69" s="789" t="s">
        <v>842</v>
      </c>
      <c r="K69" s="790"/>
      <c r="L69" s="790"/>
      <c r="M69" s="790"/>
      <c r="N69" s="790"/>
      <c r="O69" s="790"/>
      <c r="P69" s="69"/>
      <c r="Q69" s="69"/>
      <c r="R69" s="69"/>
      <c r="S69" s="69"/>
      <c r="T69" s="69"/>
    </row>
    <row r="70" spans="1:20" ht="136.5" customHeight="1">
      <c r="A70" s="798">
        <v>0.2</v>
      </c>
      <c r="B70" s="799"/>
      <c r="C70" s="799"/>
      <c r="D70" s="792"/>
      <c r="E70" s="789" t="s">
        <v>155</v>
      </c>
      <c r="F70" s="789"/>
      <c r="G70" s="789" t="s">
        <v>499</v>
      </c>
      <c r="H70" s="789"/>
      <c r="I70" s="789"/>
      <c r="J70" s="789" t="s">
        <v>655</v>
      </c>
      <c r="K70" s="790"/>
      <c r="L70" s="790"/>
      <c r="M70" s="790"/>
      <c r="N70" s="790"/>
      <c r="O70" s="790"/>
      <c r="P70" s="69"/>
      <c r="Q70" s="69"/>
      <c r="R70" s="69"/>
      <c r="S70" s="69"/>
      <c r="T70" s="69"/>
    </row>
    <row r="71" spans="1:20" ht="243.75" customHeight="1">
      <c r="A71" s="796" t="s">
        <v>656</v>
      </c>
      <c r="B71" s="796"/>
      <c r="C71" s="796"/>
      <c r="D71" s="792" t="s">
        <v>719</v>
      </c>
      <c r="E71" s="789" t="s">
        <v>156</v>
      </c>
      <c r="F71" s="789"/>
      <c r="G71" s="789" t="s">
        <v>657</v>
      </c>
      <c r="H71" s="789"/>
      <c r="I71" s="789"/>
      <c r="J71" s="789" t="s">
        <v>843</v>
      </c>
      <c r="K71" s="790"/>
      <c r="L71" s="790"/>
      <c r="M71" s="790"/>
      <c r="N71" s="790"/>
      <c r="O71" s="790"/>
      <c r="P71" s="69"/>
      <c r="Q71" s="69"/>
      <c r="R71" s="69"/>
      <c r="S71" s="69"/>
      <c r="T71" s="69"/>
    </row>
    <row r="72" spans="1:20" ht="224.25" customHeight="1">
      <c r="A72" s="796" t="s">
        <v>658</v>
      </c>
      <c r="B72" s="796"/>
      <c r="C72" s="796"/>
      <c r="D72" s="792"/>
      <c r="E72" s="789" t="s">
        <v>144</v>
      </c>
      <c r="F72" s="789"/>
      <c r="G72" s="789" t="s">
        <v>507</v>
      </c>
      <c r="H72" s="789"/>
      <c r="I72" s="789"/>
      <c r="J72" s="789" t="s">
        <v>844</v>
      </c>
      <c r="K72" s="790"/>
      <c r="L72" s="790"/>
      <c r="M72" s="790"/>
      <c r="N72" s="790"/>
      <c r="O72" s="790"/>
      <c r="P72" s="69"/>
      <c r="Q72" s="69"/>
      <c r="R72" s="69"/>
      <c r="S72" s="69"/>
      <c r="T72" s="69"/>
    </row>
    <row r="73" spans="1:20" ht="205.5" customHeight="1">
      <c r="A73" s="797" t="s">
        <v>153</v>
      </c>
      <c r="B73" s="797"/>
      <c r="C73" s="797"/>
      <c r="D73" s="792"/>
      <c r="E73" s="789" t="s">
        <v>146</v>
      </c>
      <c r="F73" s="789"/>
      <c r="G73" s="789" t="s">
        <v>501</v>
      </c>
      <c r="H73" s="789"/>
      <c r="I73" s="789"/>
      <c r="J73" s="789" t="s">
        <v>845</v>
      </c>
      <c r="K73" s="790"/>
      <c r="L73" s="790"/>
      <c r="M73" s="790"/>
      <c r="N73" s="790"/>
      <c r="O73" s="790"/>
      <c r="P73" s="69"/>
      <c r="Q73" s="69"/>
      <c r="R73" s="69"/>
      <c r="S73" s="69"/>
      <c r="T73" s="69"/>
    </row>
    <row r="74" spans="1:20" ht="133.5" customHeight="1">
      <c r="A74" s="798">
        <v>0.3</v>
      </c>
      <c r="B74" s="799"/>
      <c r="C74" s="799"/>
      <c r="D74" s="792"/>
      <c r="E74" s="789" t="s">
        <v>145</v>
      </c>
      <c r="F74" s="789"/>
      <c r="G74" s="789" t="s">
        <v>499</v>
      </c>
      <c r="H74" s="789"/>
      <c r="I74" s="789"/>
      <c r="J74" s="789" t="s">
        <v>659</v>
      </c>
      <c r="K74" s="790"/>
      <c r="L74" s="790"/>
      <c r="M74" s="790"/>
      <c r="N74" s="790"/>
      <c r="O74" s="790"/>
      <c r="P74" s="69"/>
      <c r="Q74" s="69"/>
      <c r="R74" s="69"/>
      <c r="S74" s="69"/>
      <c r="T74" s="69"/>
    </row>
    <row r="75" spans="1:20">
      <c r="A75" s="804" t="s">
        <v>689</v>
      </c>
      <c r="B75" s="804"/>
      <c r="C75" s="804"/>
      <c r="D75" s="804"/>
      <c r="E75" s="804"/>
      <c r="F75" s="689"/>
      <c r="G75" s="689"/>
      <c r="H75" s="689"/>
      <c r="I75" s="689"/>
      <c r="J75" s="689"/>
      <c r="K75" s="689"/>
      <c r="L75" s="689"/>
      <c r="M75" s="689"/>
      <c r="N75" s="689"/>
      <c r="O75" s="689"/>
      <c r="P75" s="69"/>
      <c r="Q75" s="69"/>
      <c r="R75" s="69"/>
      <c r="S75" s="69"/>
      <c r="T75" s="69"/>
    </row>
    <row r="76" spans="1:20">
      <c r="A76" s="812" t="s">
        <v>142</v>
      </c>
      <c r="B76" s="811"/>
      <c r="C76" s="790" t="s">
        <v>737</v>
      </c>
      <c r="D76" s="790"/>
      <c r="E76" s="790"/>
      <c r="F76" s="790"/>
      <c r="G76" s="790"/>
      <c r="H76" s="790"/>
      <c r="I76" s="790"/>
      <c r="J76" s="790"/>
      <c r="K76" s="790"/>
      <c r="L76" s="685" t="s">
        <v>126</v>
      </c>
      <c r="M76" s="811" t="s">
        <v>649</v>
      </c>
      <c r="N76" s="811"/>
      <c r="O76" s="811"/>
      <c r="P76" s="69"/>
      <c r="Q76" s="69"/>
      <c r="R76" s="69"/>
      <c r="S76" s="69"/>
      <c r="T76" s="69"/>
    </row>
    <row r="77" spans="1:20">
      <c r="A77" s="812" t="s">
        <v>129</v>
      </c>
      <c r="B77" s="790"/>
      <c r="C77" s="790"/>
      <c r="D77" s="790"/>
      <c r="E77" s="790"/>
      <c r="F77" s="790"/>
      <c r="G77" s="809">
        <f>A83+A87</f>
        <v>0.71</v>
      </c>
      <c r="H77" s="809"/>
      <c r="I77" s="809"/>
      <c r="J77" s="689"/>
      <c r="K77" s="689"/>
      <c r="L77" s="689"/>
      <c r="M77" s="689"/>
      <c r="N77" s="689"/>
      <c r="O77" s="689"/>
      <c r="P77" s="69"/>
      <c r="Q77" s="69"/>
      <c r="R77" s="69"/>
      <c r="S77" s="69"/>
      <c r="T77" s="69"/>
    </row>
    <row r="78" spans="1:20">
      <c r="A78" s="691"/>
      <c r="B78" s="691"/>
      <c r="C78" s="689"/>
      <c r="D78" s="689"/>
      <c r="E78" s="689"/>
      <c r="F78" s="689"/>
      <c r="G78" s="689"/>
      <c r="H78" s="689"/>
      <c r="I78" s="689"/>
      <c r="J78" s="689"/>
      <c r="K78" s="689"/>
      <c r="L78" s="689"/>
      <c r="M78" s="689"/>
      <c r="N78" s="689"/>
      <c r="O78" s="689"/>
      <c r="P78" s="69"/>
      <c r="Q78" s="69"/>
      <c r="R78" s="69"/>
      <c r="S78" s="69"/>
      <c r="T78" s="69"/>
    </row>
    <row r="79" spans="1:20" ht="42" customHeight="1">
      <c r="A79" s="791" t="s">
        <v>431</v>
      </c>
      <c r="B79" s="805"/>
      <c r="C79" s="805"/>
      <c r="D79" s="684" t="s">
        <v>154</v>
      </c>
      <c r="E79" s="800" t="s">
        <v>128</v>
      </c>
      <c r="F79" s="800"/>
      <c r="G79" s="800"/>
      <c r="H79" s="800"/>
      <c r="I79" s="800"/>
      <c r="J79" s="800" t="s">
        <v>150</v>
      </c>
      <c r="K79" s="800"/>
      <c r="L79" s="800"/>
      <c r="M79" s="800"/>
      <c r="N79" s="800"/>
      <c r="O79" s="800"/>
      <c r="P79" s="69"/>
      <c r="Q79" s="69"/>
      <c r="R79" s="69"/>
      <c r="S79" s="69"/>
      <c r="T79" s="69"/>
    </row>
    <row r="80" spans="1:20" ht="244.5" customHeight="1">
      <c r="A80" s="796" t="s">
        <v>660</v>
      </c>
      <c r="B80" s="796"/>
      <c r="C80" s="796"/>
      <c r="D80" s="792" t="s">
        <v>720</v>
      </c>
      <c r="E80" s="789" t="s">
        <v>156</v>
      </c>
      <c r="F80" s="789"/>
      <c r="G80" s="789" t="s">
        <v>661</v>
      </c>
      <c r="H80" s="789"/>
      <c r="I80" s="789"/>
      <c r="J80" s="794" t="s">
        <v>846</v>
      </c>
      <c r="K80" s="790"/>
      <c r="L80" s="790"/>
      <c r="M80" s="790"/>
      <c r="N80" s="790"/>
      <c r="O80" s="790"/>
      <c r="P80" s="69"/>
      <c r="Q80" s="69"/>
      <c r="R80" s="69"/>
      <c r="S80" s="69"/>
      <c r="T80" s="69"/>
    </row>
    <row r="81" spans="1:20" ht="249.75" customHeight="1">
      <c r="A81" s="796" t="s">
        <v>662</v>
      </c>
      <c r="B81" s="796"/>
      <c r="C81" s="796"/>
      <c r="D81" s="792"/>
      <c r="E81" s="789" t="s">
        <v>157</v>
      </c>
      <c r="F81" s="789"/>
      <c r="G81" s="789" t="s">
        <v>663</v>
      </c>
      <c r="H81" s="789"/>
      <c r="I81" s="789"/>
      <c r="J81" s="789" t="s">
        <v>847</v>
      </c>
      <c r="K81" s="790"/>
      <c r="L81" s="790"/>
      <c r="M81" s="790"/>
      <c r="N81" s="790"/>
      <c r="O81" s="790"/>
      <c r="P81" s="69"/>
      <c r="Q81" s="69"/>
      <c r="R81" s="69"/>
      <c r="S81" s="69"/>
      <c r="T81" s="69"/>
    </row>
    <row r="82" spans="1:20" ht="209.25" customHeight="1">
      <c r="A82" s="797" t="s">
        <v>500</v>
      </c>
      <c r="B82" s="797"/>
      <c r="C82" s="797"/>
      <c r="D82" s="792"/>
      <c r="E82" s="789" t="s">
        <v>167</v>
      </c>
      <c r="F82" s="789"/>
      <c r="G82" s="789" t="s">
        <v>499</v>
      </c>
      <c r="H82" s="789"/>
      <c r="I82" s="789"/>
      <c r="J82" s="789" t="s">
        <v>848</v>
      </c>
      <c r="K82" s="790"/>
      <c r="L82" s="790"/>
      <c r="M82" s="790"/>
      <c r="N82" s="790"/>
      <c r="O82" s="790"/>
      <c r="P82" s="69"/>
      <c r="Q82" s="69"/>
      <c r="R82" s="69"/>
      <c r="S82" s="69"/>
      <c r="T82" s="69"/>
    </row>
    <row r="83" spans="1:20" ht="137.25" customHeight="1">
      <c r="A83" s="798">
        <v>0.42</v>
      </c>
      <c r="B83" s="799"/>
      <c r="C83" s="799"/>
      <c r="D83" s="792"/>
      <c r="E83" s="789" t="s">
        <v>155</v>
      </c>
      <c r="F83" s="789"/>
      <c r="G83" s="789" t="s">
        <v>499</v>
      </c>
      <c r="H83" s="789"/>
      <c r="I83" s="789"/>
      <c r="J83" s="789" t="s">
        <v>659</v>
      </c>
      <c r="K83" s="790"/>
      <c r="L83" s="790"/>
      <c r="M83" s="790"/>
      <c r="N83" s="790"/>
      <c r="O83" s="790"/>
      <c r="P83" s="69"/>
      <c r="Q83" s="69"/>
      <c r="R83" s="69"/>
      <c r="S83" s="69"/>
      <c r="T83" s="69"/>
    </row>
    <row r="84" spans="1:20" ht="247.5" customHeight="1">
      <c r="A84" s="796" t="s">
        <v>664</v>
      </c>
      <c r="B84" s="796"/>
      <c r="C84" s="796"/>
      <c r="D84" s="792" t="s">
        <v>721</v>
      </c>
      <c r="E84" s="789" t="s">
        <v>156</v>
      </c>
      <c r="F84" s="789"/>
      <c r="G84" s="789" t="s">
        <v>665</v>
      </c>
      <c r="H84" s="789"/>
      <c r="I84" s="789"/>
      <c r="J84" s="789" t="s">
        <v>849</v>
      </c>
      <c r="K84" s="790"/>
      <c r="L84" s="790"/>
      <c r="M84" s="790"/>
      <c r="N84" s="790"/>
      <c r="O84" s="790"/>
      <c r="P84" s="69"/>
      <c r="Q84" s="69"/>
      <c r="R84" s="69"/>
      <c r="S84" s="69"/>
      <c r="T84" s="69"/>
    </row>
    <row r="85" spans="1:20" ht="266.25" customHeight="1">
      <c r="A85" s="796" t="s">
        <v>666</v>
      </c>
      <c r="B85" s="796"/>
      <c r="C85" s="796"/>
      <c r="D85" s="792"/>
      <c r="E85" s="789" t="s">
        <v>144</v>
      </c>
      <c r="F85" s="789"/>
      <c r="G85" s="789" t="s">
        <v>667</v>
      </c>
      <c r="H85" s="789"/>
      <c r="I85" s="789"/>
      <c r="J85" s="789" t="s">
        <v>850</v>
      </c>
      <c r="K85" s="790"/>
      <c r="L85" s="790"/>
      <c r="M85" s="790"/>
      <c r="N85" s="790"/>
      <c r="O85" s="790"/>
      <c r="P85" s="69"/>
      <c r="Q85" s="69"/>
      <c r="R85" s="69"/>
      <c r="S85" s="69"/>
      <c r="T85" s="69"/>
    </row>
    <row r="86" spans="1:20" ht="195" customHeight="1">
      <c r="A86" s="797" t="s">
        <v>153</v>
      </c>
      <c r="B86" s="797"/>
      <c r="C86" s="797"/>
      <c r="D86" s="792"/>
      <c r="E86" s="789" t="s">
        <v>146</v>
      </c>
      <c r="F86" s="789"/>
      <c r="G86" s="789" t="s">
        <v>501</v>
      </c>
      <c r="H86" s="789"/>
      <c r="I86" s="789"/>
      <c r="J86" s="789" t="s">
        <v>851</v>
      </c>
      <c r="K86" s="790"/>
      <c r="L86" s="790"/>
      <c r="M86" s="790"/>
      <c r="N86" s="790"/>
      <c r="O86" s="790"/>
      <c r="P86" s="69"/>
      <c r="Q86" s="69"/>
      <c r="R86" s="69"/>
      <c r="S86" s="69"/>
      <c r="T86" s="69"/>
    </row>
    <row r="87" spans="1:20" ht="131.25" customHeight="1">
      <c r="A87" s="798">
        <v>0.28999999999999998</v>
      </c>
      <c r="B87" s="799"/>
      <c r="C87" s="799"/>
      <c r="D87" s="792"/>
      <c r="E87" s="789" t="s">
        <v>145</v>
      </c>
      <c r="F87" s="789"/>
      <c r="G87" s="789" t="s">
        <v>499</v>
      </c>
      <c r="H87" s="789"/>
      <c r="I87" s="789"/>
      <c r="J87" s="789" t="s">
        <v>659</v>
      </c>
      <c r="K87" s="790"/>
      <c r="L87" s="790"/>
      <c r="M87" s="790"/>
      <c r="N87" s="790"/>
      <c r="O87" s="790"/>
      <c r="P87" s="69"/>
      <c r="Q87" s="69"/>
      <c r="R87" s="69"/>
      <c r="S87" s="69"/>
      <c r="T87" s="69"/>
    </row>
    <row r="88" spans="1:20">
      <c r="A88" s="810" t="s">
        <v>738</v>
      </c>
      <c r="B88" s="810"/>
      <c r="C88" s="810"/>
      <c r="D88" s="810"/>
      <c r="E88" s="810"/>
      <c r="F88" s="810"/>
      <c r="G88" s="680"/>
      <c r="H88" s="680"/>
      <c r="I88" s="680"/>
      <c r="J88" s="680"/>
      <c r="K88" s="680"/>
      <c r="L88" s="680"/>
      <c r="M88" s="680"/>
      <c r="N88" s="680"/>
      <c r="O88" s="680"/>
      <c r="P88" s="69"/>
      <c r="Q88" s="69"/>
      <c r="R88" s="69"/>
      <c r="S88" s="69"/>
      <c r="T88" s="69"/>
    </row>
    <row r="89" spans="1:20">
      <c r="A89" s="812" t="s">
        <v>142</v>
      </c>
      <c r="B89" s="811"/>
      <c r="C89" s="790" t="s">
        <v>736</v>
      </c>
      <c r="D89" s="790"/>
      <c r="E89" s="790"/>
      <c r="F89" s="790"/>
      <c r="G89" s="790"/>
      <c r="H89" s="790"/>
      <c r="I89" s="790"/>
      <c r="J89" s="790"/>
      <c r="K89" s="790"/>
      <c r="L89" s="685" t="s">
        <v>126</v>
      </c>
      <c r="M89" s="811" t="s">
        <v>649</v>
      </c>
      <c r="N89" s="811"/>
      <c r="O89" s="811"/>
      <c r="P89" s="69"/>
      <c r="Q89" s="69"/>
      <c r="R89" s="69"/>
      <c r="S89" s="69"/>
      <c r="T89" s="69"/>
    </row>
    <row r="90" spans="1:20">
      <c r="A90" s="812" t="s">
        <v>129</v>
      </c>
      <c r="B90" s="790"/>
      <c r="C90" s="790"/>
      <c r="D90" s="790"/>
      <c r="E90" s="790"/>
      <c r="F90" s="790"/>
      <c r="G90" s="809">
        <f>A96+A100</f>
        <v>0.58000000000000007</v>
      </c>
      <c r="H90" s="809"/>
      <c r="I90" s="809"/>
      <c r="J90" s="689"/>
      <c r="K90" s="689"/>
      <c r="L90" s="689"/>
      <c r="M90" s="689"/>
      <c r="N90" s="689"/>
      <c r="O90" s="689"/>
      <c r="P90" s="69"/>
      <c r="Q90" s="69"/>
      <c r="R90" s="69"/>
      <c r="S90" s="69"/>
      <c r="T90" s="69"/>
    </row>
    <row r="91" spans="1:20">
      <c r="A91" s="691"/>
      <c r="B91" s="692"/>
      <c r="C91" s="692"/>
      <c r="D91" s="692"/>
      <c r="E91" s="692"/>
      <c r="F91" s="692"/>
      <c r="G91" s="692"/>
      <c r="H91" s="692"/>
      <c r="I91" s="692"/>
      <c r="J91" s="692"/>
      <c r="K91" s="689"/>
      <c r="L91" s="689"/>
      <c r="M91" s="689"/>
      <c r="N91" s="689"/>
      <c r="O91" s="689"/>
      <c r="P91" s="69"/>
      <c r="Q91" s="69"/>
      <c r="R91" s="69"/>
      <c r="S91" s="69"/>
      <c r="T91" s="69"/>
    </row>
    <row r="92" spans="1:20" ht="44.25" customHeight="1">
      <c r="A92" s="791" t="s">
        <v>431</v>
      </c>
      <c r="B92" s="805"/>
      <c r="C92" s="805"/>
      <c r="D92" s="684" t="s">
        <v>154</v>
      </c>
      <c r="E92" s="800" t="s">
        <v>128</v>
      </c>
      <c r="F92" s="800"/>
      <c r="G92" s="800"/>
      <c r="H92" s="800"/>
      <c r="I92" s="800"/>
      <c r="J92" s="800" t="s">
        <v>150</v>
      </c>
      <c r="K92" s="800"/>
      <c r="L92" s="800"/>
      <c r="M92" s="800"/>
      <c r="N92" s="800"/>
      <c r="O92" s="800"/>
      <c r="P92" s="69"/>
      <c r="Q92" s="69"/>
      <c r="R92" s="69"/>
      <c r="S92" s="69"/>
      <c r="T92" s="69"/>
    </row>
    <row r="93" spans="1:20" ht="213" customHeight="1">
      <c r="A93" s="796" t="s">
        <v>668</v>
      </c>
      <c r="B93" s="796"/>
      <c r="C93" s="796"/>
      <c r="D93" s="792" t="s">
        <v>722</v>
      </c>
      <c r="E93" s="789" t="s">
        <v>156</v>
      </c>
      <c r="F93" s="789"/>
      <c r="G93" s="789" t="s">
        <v>669</v>
      </c>
      <c r="H93" s="789"/>
      <c r="I93" s="789"/>
      <c r="J93" s="789" t="s">
        <v>852</v>
      </c>
      <c r="K93" s="789"/>
      <c r="L93" s="789"/>
      <c r="M93" s="789"/>
      <c r="N93" s="789"/>
      <c r="O93" s="789"/>
      <c r="P93" s="69"/>
      <c r="Q93" s="69"/>
      <c r="R93" s="69"/>
      <c r="S93" s="69"/>
      <c r="T93" s="69"/>
    </row>
    <row r="94" spans="1:20" ht="250.5" customHeight="1">
      <c r="A94" s="796" t="s">
        <v>670</v>
      </c>
      <c r="B94" s="796"/>
      <c r="C94" s="796"/>
      <c r="D94" s="792"/>
      <c r="E94" s="789" t="s">
        <v>157</v>
      </c>
      <c r="F94" s="789"/>
      <c r="G94" s="789" t="s">
        <v>499</v>
      </c>
      <c r="H94" s="789"/>
      <c r="I94" s="789"/>
      <c r="J94" s="789" t="s">
        <v>853</v>
      </c>
      <c r="K94" s="789"/>
      <c r="L94" s="789"/>
      <c r="M94" s="789"/>
      <c r="N94" s="789"/>
      <c r="O94" s="789"/>
      <c r="P94" s="69"/>
      <c r="Q94" s="69"/>
      <c r="R94" s="69"/>
      <c r="S94" s="69"/>
      <c r="T94" s="69"/>
    </row>
    <row r="95" spans="1:20" ht="195" customHeight="1">
      <c r="A95" s="797" t="s">
        <v>170</v>
      </c>
      <c r="B95" s="797"/>
      <c r="C95" s="797"/>
      <c r="D95" s="792"/>
      <c r="E95" s="789" t="s">
        <v>167</v>
      </c>
      <c r="F95" s="789"/>
      <c r="G95" s="789" t="s">
        <v>499</v>
      </c>
      <c r="H95" s="789"/>
      <c r="I95" s="789"/>
      <c r="J95" s="789" t="s">
        <v>845</v>
      </c>
      <c r="K95" s="789"/>
      <c r="L95" s="789"/>
      <c r="M95" s="789"/>
      <c r="N95" s="789"/>
      <c r="O95" s="789"/>
      <c r="P95" s="69"/>
      <c r="Q95" s="69"/>
      <c r="R95" s="69"/>
      <c r="S95" s="69"/>
      <c r="T95" s="69"/>
    </row>
    <row r="96" spans="1:20" ht="134.25" customHeight="1">
      <c r="A96" s="798">
        <v>0.4</v>
      </c>
      <c r="B96" s="813"/>
      <c r="C96" s="813"/>
      <c r="D96" s="792"/>
      <c r="E96" s="789" t="s">
        <v>155</v>
      </c>
      <c r="F96" s="789"/>
      <c r="G96" s="789" t="s">
        <v>499</v>
      </c>
      <c r="H96" s="789"/>
      <c r="I96" s="789"/>
      <c r="J96" s="789" t="s">
        <v>659</v>
      </c>
      <c r="K96" s="789"/>
      <c r="L96" s="789"/>
      <c r="M96" s="789"/>
      <c r="N96" s="789"/>
      <c r="O96" s="789"/>
      <c r="P96" s="69"/>
      <c r="Q96" s="69"/>
      <c r="R96" s="69"/>
      <c r="S96" s="69"/>
      <c r="T96" s="69"/>
    </row>
    <row r="97" spans="1:20" ht="233.25" customHeight="1">
      <c r="A97" s="796" t="s">
        <v>671</v>
      </c>
      <c r="B97" s="796"/>
      <c r="C97" s="796"/>
      <c r="D97" s="792" t="s">
        <v>723</v>
      </c>
      <c r="E97" s="789" t="s">
        <v>156</v>
      </c>
      <c r="F97" s="789"/>
      <c r="G97" s="789" t="s">
        <v>672</v>
      </c>
      <c r="H97" s="789"/>
      <c r="I97" s="789"/>
      <c r="J97" s="789" t="s">
        <v>854</v>
      </c>
      <c r="K97" s="789"/>
      <c r="L97" s="789"/>
      <c r="M97" s="789"/>
      <c r="N97" s="789"/>
      <c r="O97" s="789"/>
      <c r="P97" s="69"/>
      <c r="Q97" s="69"/>
      <c r="R97" s="69"/>
      <c r="S97" s="69"/>
      <c r="T97" s="69"/>
    </row>
    <row r="98" spans="1:20" ht="243.75" customHeight="1">
      <c r="A98" s="796" t="s">
        <v>673</v>
      </c>
      <c r="B98" s="796"/>
      <c r="C98" s="796"/>
      <c r="D98" s="792"/>
      <c r="E98" s="789" t="s">
        <v>157</v>
      </c>
      <c r="F98" s="789"/>
      <c r="G98" s="789" t="s">
        <v>499</v>
      </c>
      <c r="H98" s="789"/>
      <c r="I98" s="789"/>
      <c r="J98" s="789" t="s">
        <v>855</v>
      </c>
      <c r="K98" s="789"/>
      <c r="L98" s="789"/>
      <c r="M98" s="789"/>
      <c r="N98" s="789"/>
      <c r="O98" s="789"/>
      <c r="P98" s="69"/>
      <c r="Q98" s="69"/>
      <c r="R98" s="69"/>
      <c r="S98" s="69"/>
      <c r="T98" s="69"/>
    </row>
    <row r="99" spans="1:20" ht="194.25" customHeight="1">
      <c r="A99" s="797" t="s">
        <v>170</v>
      </c>
      <c r="B99" s="797"/>
      <c r="C99" s="797"/>
      <c r="D99" s="792"/>
      <c r="E99" s="789" t="s">
        <v>158</v>
      </c>
      <c r="F99" s="789"/>
      <c r="G99" s="789" t="s">
        <v>499</v>
      </c>
      <c r="H99" s="789"/>
      <c r="I99" s="789"/>
      <c r="J99" s="789" t="s">
        <v>845</v>
      </c>
      <c r="K99" s="789"/>
      <c r="L99" s="789"/>
      <c r="M99" s="789"/>
      <c r="N99" s="789"/>
      <c r="O99" s="789"/>
      <c r="P99" s="69"/>
      <c r="Q99" s="69"/>
      <c r="R99" s="69"/>
      <c r="S99" s="69"/>
      <c r="T99" s="69"/>
    </row>
    <row r="100" spans="1:20" ht="128.25" customHeight="1">
      <c r="A100" s="798">
        <v>0.18</v>
      </c>
      <c r="B100" s="813"/>
      <c r="C100" s="813"/>
      <c r="D100" s="792"/>
      <c r="E100" s="789" t="s">
        <v>155</v>
      </c>
      <c r="F100" s="789"/>
      <c r="G100" s="789" t="s">
        <v>499</v>
      </c>
      <c r="H100" s="789"/>
      <c r="I100" s="789"/>
      <c r="J100" s="789" t="s">
        <v>659</v>
      </c>
      <c r="K100" s="789"/>
      <c r="L100" s="789"/>
      <c r="M100" s="789"/>
      <c r="N100" s="789"/>
      <c r="O100" s="789"/>
      <c r="P100" s="69"/>
      <c r="Q100" s="69"/>
      <c r="R100" s="69"/>
      <c r="S100" s="69"/>
      <c r="T100" s="69"/>
    </row>
    <row r="101" spans="1:20" ht="20.25" customHeight="1">
      <c r="A101" s="693"/>
      <c r="B101" s="694"/>
      <c r="C101" s="694"/>
      <c r="D101" s="695"/>
      <c r="E101" s="680"/>
      <c r="F101" s="680"/>
      <c r="G101" s="680"/>
      <c r="H101" s="680"/>
      <c r="I101" s="680"/>
      <c r="J101" s="680"/>
      <c r="K101" s="680"/>
      <c r="L101" s="680"/>
      <c r="M101" s="680"/>
      <c r="N101" s="680"/>
      <c r="O101" s="680"/>
      <c r="P101" s="69"/>
      <c r="Q101" s="69"/>
      <c r="R101" s="69"/>
      <c r="S101" s="69"/>
      <c r="T101" s="69"/>
    </row>
    <row r="102" spans="1:20" ht="20.25" customHeight="1">
      <c r="A102" s="810" t="s">
        <v>739</v>
      </c>
      <c r="B102" s="810"/>
      <c r="C102" s="810"/>
      <c r="D102" s="810"/>
      <c r="E102" s="810"/>
      <c r="F102" s="810"/>
      <c r="G102" s="680"/>
      <c r="H102" s="680"/>
      <c r="I102" s="680"/>
      <c r="J102" s="680"/>
      <c r="K102" s="680"/>
      <c r="L102" s="680"/>
      <c r="M102" s="680"/>
      <c r="N102" s="680"/>
      <c r="O102" s="680"/>
      <c r="P102" s="69"/>
      <c r="Q102" s="69"/>
      <c r="R102" s="69"/>
      <c r="S102" s="69"/>
      <c r="T102" s="69"/>
    </row>
    <row r="103" spans="1:20">
      <c r="A103" s="812" t="s">
        <v>142</v>
      </c>
      <c r="B103" s="811"/>
      <c r="C103" s="790" t="s">
        <v>736</v>
      </c>
      <c r="D103" s="790"/>
      <c r="E103" s="790"/>
      <c r="F103" s="790"/>
      <c r="G103" s="790"/>
      <c r="H103" s="790"/>
      <c r="I103" s="790"/>
      <c r="J103" s="790"/>
      <c r="K103" s="790"/>
      <c r="L103" s="685" t="s">
        <v>126</v>
      </c>
      <c r="M103" s="811" t="s">
        <v>649</v>
      </c>
      <c r="N103" s="811"/>
      <c r="O103" s="811"/>
      <c r="P103" s="69"/>
      <c r="Q103" s="69"/>
      <c r="R103" s="69"/>
      <c r="S103" s="69"/>
      <c r="T103" s="69"/>
    </row>
    <row r="104" spans="1:20">
      <c r="A104" s="812" t="s">
        <v>129</v>
      </c>
      <c r="B104" s="790"/>
      <c r="C104" s="790"/>
      <c r="D104" s="790"/>
      <c r="E104" s="790"/>
      <c r="F104" s="790"/>
      <c r="G104" s="809">
        <f>A110+A114</f>
        <v>1.3900000000000001</v>
      </c>
      <c r="H104" s="809"/>
      <c r="I104" s="809"/>
      <c r="J104" s="689"/>
      <c r="K104" s="689"/>
      <c r="L104" s="689"/>
      <c r="M104" s="689"/>
      <c r="N104" s="689"/>
      <c r="O104" s="689"/>
      <c r="P104" s="69"/>
      <c r="Q104" s="69"/>
      <c r="R104" s="69"/>
      <c r="S104" s="69"/>
      <c r="T104" s="69"/>
    </row>
    <row r="105" spans="1:20">
      <c r="A105" s="691"/>
      <c r="B105" s="692"/>
      <c r="C105" s="692"/>
      <c r="D105" s="692"/>
      <c r="E105" s="692"/>
      <c r="F105" s="692"/>
      <c r="G105" s="692"/>
      <c r="H105" s="692"/>
      <c r="I105" s="692"/>
      <c r="J105" s="692"/>
      <c r="K105" s="689"/>
      <c r="L105" s="689"/>
      <c r="M105" s="689"/>
      <c r="N105" s="689"/>
      <c r="O105" s="689"/>
      <c r="P105" s="69"/>
      <c r="Q105" s="69"/>
      <c r="R105" s="69"/>
      <c r="S105" s="69"/>
      <c r="T105" s="69"/>
    </row>
    <row r="106" spans="1:20" ht="44.25" customHeight="1">
      <c r="A106" s="791" t="s">
        <v>431</v>
      </c>
      <c r="B106" s="805"/>
      <c r="C106" s="805"/>
      <c r="D106" s="684" t="s">
        <v>154</v>
      </c>
      <c r="E106" s="800" t="s">
        <v>128</v>
      </c>
      <c r="F106" s="800"/>
      <c r="G106" s="800"/>
      <c r="H106" s="800"/>
      <c r="I106" s="800"/>
      <c r="J106" s="800" t="s">
        <v>150</v>
      </c>
      <c r="K106" s="800"/>
      <c r="L106" s="800"/>
      <c r="M106" s="800"/>
      <c r="N106" s="800"/>
      <c r="O106" s="800"/>
      <c r="P106" s="69"/>
      <c r="Q106" s="69"/>
      <c r="R106" s="69"/>
      <c r="S106" s="69"/>
      <c r="T106" s="69"/>
    </row>
    <row r="107" spans="1:20" ht="246" customHeight="1">
      <c r="A107" s="796" t="s">
        <v>674</v>
      </c>
      <c r="B107" s="796"/>
      <c r="C107" s="796"/>
      <c r="D107" s="792" t="s">
        <v>724</v>
      </c>
      <c r="E107" s="789" t="s">
        <v>156</v>
      </c>
      <c r="F107" s="789"/>
      <c r="G107" s="789" t="s">
        <v>675</v>
      </c>
      <c r="H107" s="789"/>
      <c r="I107" s="789"/>
      <c r="J107" s="789" t="s">
        <v>856</v>
      </c>
      <c r="K107" s="789"/>
      <c r="L107" s="789"/>
      <c r="M107" s="789"/>
      <c r="N107" s="789"/>
      <c r="O107" s="789"/>
      <c r="P107" s="69"/>
      <c r="Q107" s="69"/>
      <c r="R107" s="69"/>
      <c r="S107" s="69"/>
      <c r="T107" s="69"/>
    </row>
    <row r="108" spans="1:20" ht="243.75" customHeight="1">
      <c r="A108" s="796" t="s">
        <v>676</v>
      </c>
      <c r="B108" s="796"/>
      <c r="C108" s="796"/>
      <c r="D108" s="792"/>
      <c r="E108" s="789" t="s">
        <v>157</v>
      </c>
      <c r="F108" s="789"/>
      <c r="G108" s="789" t="s">
        <v>499</v>
      </c>
      <c r="H108" s="789"/>
      <c r="I108" s="789"/>
      <c r="J108" s="789" t="s">
        <v>857</v>
      </c>
      <c r="K108" s="789"/>
      <c r="L108" s="789"/>
      <c r="M108" s="789"/>
      <c r="N108" s="789"/>
      <c r="O108" s="789"/>
      <c r="P108" s="69"/>
      <c r="Q108" s="69"/>
      <c r="R108" s="69"/>
      <c r="S108" s="69"/>
      <c r="T108" s="69"/>
    </row>
    <row r="109" spans="1:20" ht="192.75" customHeight="1">
      <c r="A109" s="797" t="s">
        <v>170</v>
      </c>
      <c r="B109" s="797"/>
      <c r="C109" s="797"/>
      <c r="D109" s="792"/>
      <c r="E109" s="789" t="s">
        <v>167</v>
      </c>
      <c r="F109" s="789"/>
      <c r="G109" s="789" t="s">
        <v>499</v>
      </c>
      <c r="H109" s="789"/>
      <c r="I109" s="789"/>
      <c r="J109" s="789" t="s">
        <v>858</v>
      </c>
      <c r="K109" s="789"/>
      <c r="L109" s="789"/>
      <c r="M109" s="789"/>
      <c r="N109" s="789"/>
      <c r="O109" s="789"/>
      <c r="P109" s="69"/>
      <c r="Q109" s="69"/>
      <c r="R109" s="69"/>
      <c r="S109" s="69"/>
      <c r="T109" s="69"/>
    </row>
    <row r="110" spans="1:20" ht="134.25" customHeight="1">
      <c r="A110" s="798">
        <v>0.49</v>
      </c>
      <c r="B110" s="813"/>
      <c r="C110" s="813"/>
      <c r="D110" s="792"/>
      <c r="E110" s="789" t="s">
        <v>155</v>
      </c>
      <c r="F110" s="789"/>
      <c r="G110" s="789" t="s">
        <v>499</v>
      </c>
      <c r="H110" s="789"/>
      <c r="I110" s="789"/>
      <c r="J110" s="789" t="s">
        <v>659</v>
      </c>
      <c r="K110" s="789"/>
      <c r="L110" s="789"/>
      <c r="M110" s="789"/>
      <c r="N110" s="789"/>
      <c r="O110" s="789"/>
      <c r="P110" s="69"/>
      <c r="Q110" s="69"/>
      <c r="R110" s="69"/>
      <c r="S110" s="69"/>
      <c r="T110" s="69"/>
    </row>
    <row r="111" spans="1:20" ht="249" customHeight="1">
      <c r="A111" s="796" t="s">
        <v>677</v>
      </c>
      <c r="B111" s="796"/>
      <c r="C111" s="796"/>
      <c r="D111" s="792" t="s">
        <v>725</v>
      </c>
      <c r="E111" s="789" t="s">
        <v>156</v>
      </c>
      <c r="F111" s="789"/>
      <c r="G111" s="789" t="s">
        <v>678</v>
      </c>
      <c r="H111" s="789"/>
      <c r="I111" s="789"/>
      <c r="J111" s="789" t="s">
        <v>859</v>
      </c>
      <c r="K111" s="789"/>
      <c r="L111" s="789"/>
      <c r="M111" s="789"/>
      <c r="N111" s="789"/>
      <c r="O111" s="789"/>
      <c r="P111" s="69"/>
      <c r="Q111" s="69"/>
      <c r="R111" s="69"/>
      <c r="S111" s="69"/>
      <c r="T111" s="69"/>
    </row>
    <row r="112" spans="1:20" ht="255.75" customHeight="1">
      <c r="A112" s="796" t="s">
        <v>679</v>
      </c>
      <c r="B112" s="796"/>
      <c r="C112" s="796"/>
      <c r="D112" s="792"/>
      <c r="E112" s="789" t="s">
        <v>157</v>
      </c>
      <c r="F112" s="789"/>
      <c r="G112" s="789" t="s">
        <v>499</v>
      </c>
      <c r="H112" s="789"/>
      <c r="I112" s="789"/>
      <c r="J112" s="789" t="s">
        <v>860</v>
      </c>
      <c r="K112" s="789"/>
      <c r="L112" s="789"/>
      <c r="M112" s="789"/>
      <c r="N112" s="789"/>
      <c r="O112" s="789"/>
      <c r="P112" s="69"/>
      <c r="Q112" s="69"/>
      <c r="R112" s="69"/>
      <c r="S112" s="69"/>
      <c r="T112" s="69"/>
    </row>
    <row r="113" spans="1:20" ht="197.25" customHeight="1">
      <c r="A113" s="797" t="s">
        <v>170</v>
      </c>
      <c r="B113" s="797"/>
      <c r="C113" s="797"/>
      <c r="D113" s="792"/>
      <c r="E113" s="789" t="s">
        <v>167</v>
      </c>
      <c r="F113" s="789"/>
      <c r="G113" s="789" t="s">
        <v>499</v>
      </c>
      <c r="H113" s="789"/>
      <c r="I113" s="789"/>
      <c r="J113" s="789" t="s">
        <v>858</v>
      </c>
      <c r="K113" s="789"/>
      <c r="L113" s="789"/>
      <c r="M113" s="789"/>
      <c r="N113" s="789"/>
      <c r="O113" s="789"/>
      <c r="P113" s="69"/>
      <c r="Q113" s="69"/>
      <c r="R113" s="69"/>
      <c r="S113" s="69"/>
      <c r="T113" s="69"/>
    </row>
    <row r="114" spans="1:20" ht="131.25" customHeight="1">
      <c r="A114" s="798">
        <v>0.9</v>
      </c>
      <c r="B114" s="813"/>
      <c r="C114" s="813"/>
      <c r="D114" s="792"/>
      <c r="E114" s="789" t="s">
        <v>155</v>
      </c>
      <c r="F114" s="789"/>
      <c r="G114" s="789" t="s">
        <v>499</v>
      </c>
      <c r="H114" s="789"/>
      <c r="I114" s="789"/>
      <c r="J114" s="789" t="s">
        <v>659</v>
      </c>
      <c r="K114" s="789"/>
      <c r="L114" s="789"/>
      <c r="M114" s="789"/>
      <c r="N114" s="789"/>
      <c r="O114" s="789"/>
      <c r="P114" s="69"/>
      <c r="Q114" s="69"/>
      <c r="R114" s="69"/>
      <c r="S114" s="69"/>
      <c r="T114" s="69"/>
    </row>
    <row r="115" spans="1:20">
      <c r="A115" s="804" t="s">
        <v>740</v>
      </c>
      <c r="B115" s="804"/>
      <c r="C115" s="804"/>
      <c r="D115" s="804"/>
      <c r="E115" s="804"/>
      <c r="F115" s="689"/>
      <c r="G115" s="689"/>
      <c r="H115" s="689"/>
      <c r="I115" s="689"/>
      <c r="J115" s="689"/>
      <c r="K115" s="689"/>
      <c r="L115" s="689"/>
      <c r="M115" s="689"/>
      <c r="N115" s="689"/>
      <c r="O115" s="689"/>
      <c r="P115" s="69"/>
      <c r="Q115" s="69"/>
      <c r="R115" s="69"/>
      <c r="S115" s="69"/>
      <c r="T115" s="69"/>
    </row>
    <row r="116" spans="1:20">
      <c r="A116" s="812" t="s">
        <v>142</v>
      </c>
      <c r="B116" s="811"/>
      <c r="C116" s="790" t="s">
        <v>736</v>
      </c>
      <c r="D116" s="790"/>
      <c r="E116" s="790"/>
      <c r="F116" s="790"/>
      <c r="G116" s="790"/>
      <c r="H116" s="790"/>
      <c r="I116" s="790"/>
      <c r="J116" s="790"/>
      <c r="K116" s="790"/>
      <c r="L116" s="685" t="s">
        <v>126</v>
      </c>
      <c r="M116" s="811" t="s">
        <v>649</v>
      </c>
      <c r="N116" s="811"/>
      <c r="O116" s="811"/>
      <c r="P116" s="69"/>
      <c r="Q116" s="69"/>
      <c r="R116" s="69"/>
      <c r="S116" s="69"/>
      <c r="T116" s="69"/>
    </row>
    <row r="117" spans="1:20">
      <c r="A117" s="812" t="s">
        <v>129</v>
      </c>
      <c r="B117" s="790"/>
      <c r="C117" s="790"/>
      <c r="D117" s="790"/>
      <c r="E117" s="790"/>
      <c r="F117" s="790"/>
      <c r="G117" s="809">
        <f>A123+A127</f>
        <v>0.36</v>
      </c>
      <c r="H117" s="809"/>
      <c r="I117" s="809"/>
      <c r="J117" s="689"/>
      <c r="K117" s="689"/>
      <c r="L117" s="689"/>
      <c r="M117" s="689"/>
      <c r="N117" s="689"/>
      <c r="O117" s="689"/>
      <c r="P117" s="69"/>
      <c r="Q117" s="69"/>
      <c r="R117" s="69"/>
      <c r="S117" s="69"/>
      <c r="T117" s="69"/>
    </row>
    <row r="118" spans="1:20">
      <c r="A118" s="691"/>
      <c r="B118" s="691"/>
      <c r="C118" s="689"/>
      <c r="D118" s="689"/>
      <c r="E118" s="689"/>
      <c r="F118" s="689"/>
      <c r="G118" s="689"/>
      <c r="H118" s="689"/>
      <c r="I118" s="689"/>
      <c r="J118" s="689"/>
      <c r="K118" s="689"/>
      <c r="L118" s="689"/>
      <c r="M118" s="689"/>
      <c r="N118" s="689"/>
      <c r="O118" s="689"/>
      <c r="P118" s="69"/>
      <c r="Q118" s="69"/>
      <c r="R118" s="69"/>
      <c r="S118" s="69"/>
      <c r="T118" s="69"/>
    </row>
    <row r="119" spans="1:20" ht="45" customHeight="1">
      <c r="A119" s="791" t="s">
        <v>431</v>
      </c>
      <c r="B119" s="805"/>
      <c r="C119" s="805"/>
      <c r="D119" s="684" t="s">
        <v>154</v>
      </c>
      <c r="E119" s="800" t="s">
        <v>128</v>
      </c>
      <c r="F119" s="800"/>
      <c r="G119" s="800"/>
      <c r="H119" s="800"/>
      <c r="I119" s="800"/>
      <c r="J119" s="800" t="s">
        <v>150</v>
      </c>
      <c r="K119" s="800"/>
      <c r="L119" s="800"/>
      <c r="M119" s="800"/>
      <c r="N119" s="800"/>
      <c r="O119" s="800"/>
      <c r="P119" s="69"/>
      <c r="Q119" s="69"/>
      <c r="R119" s="69"/>
      <c r="S119" s="69"/>
      <c r="T119" s="69"/>
    </row>
    <row r="120" spans="1:20" ht="219" customHeight="1">
      <c r="A120" s="796" t="s">
        <v>681</v>
      </c>
      <c r="B120" s="796"/>
      <c r="C120" s="796"/>
      <c r="D120" s="792" t="s">
        <v>726</v>
      </c>
      <c r="E120" s="789" t="s">
        <v>156</v>
      </c>
      <c r="F120" s="789"/>
      <c r="G120" s="789" t="s">
        <v>682</v>
      </c>
      <c r="H120" s="789"/>
      <c r="I120" s="789"/>
      <c r="J120" s="789" t="s">
        <v>861</v>
      </c>
      <c r="K120" s="790"/>
      <c r="L120" s="790"/>
      <c r="M120" s="790"/>
      <c r="N120" s="790"/>
      <c r="O120" s="790"/>
      <c r="P120" s="69"/>
      <c r="Q120" s="69"/>
      <c r="R120" s="69"/>
      <c r="S120" s="69"/>
      <c r="T120" s="69"/>
    </row>
    <row r="121" spans="1:20" ht="244.5" customHeight="1">
      <c r="A121" s="796" t="s">
        <v>683</v>
      </c>
      <c r="B121" s="796"/>
      <c r="C121" s="796"/>
      <c r="D121" s="792"/>
      <c r="E121" s="789" t="s">
        <v>157</v>
      </c>
      <c r="F121" s="789"/>
      <c r="G121" s="789" t="s">
        <v>557</v>
      </c>
      <c r="H121" s="789"/>
      <c r="I121" s="789"/>
      <c r="J121" s="789" t="s">
        <v>862</v>
      </c>
      <c r="K121" s="790"/>
      <c r="L121" s="790"/>
      <c r="M121" s="790"/>
      <c r="N121" s="790"/>
      <c r="O121" s="790"/>
      <c r="P121" s="69"/>
      <c r="Q121" s="69"/>
      <c r="R121" s="69"/>
      <c r="S121" s="69"/>
      <c r="T121" s="69"/>
    </row>
    <row r="122" spans="1:20" ht="207.75" customHeight="1">
      <c r="A122" s="797" t="s">
        <v>500</v>
      </c>
      <c r="B122" s="797"/>
      <c r="C122" s="797"/>
      <c r="D122" s="792"/>
      <c r="E122" s="789" t="s">
        <v>167</v>
      </c>
      <c r="F122" s="789"/>
      <c r="G122" s="789" t="s">
        <v>499</v>
      </c>
      <c r="H122" s="789"/>
      <c r="I122" s="789"/>
      <c r="J122" s="789" t="s">
        <v>863</v>
      </c>
      <c r="K122" s="790"/>
      <c r="L122" s="790"/>
      <c r="M122" s="790"/>
      <c r="N122" s="790"/>
      <c r="O122" s="790"/>
      <c r="P122" s="69"/>
      <c r="Q122" s="69"/>
      <c r="R122" s="69"/>
      <c r="S122" s="69"/>
      <c r="T122" s="69"/>
    </row>
    <row r="123" spans="1:20" ht="129.75" customHeight="1">
      <c r="A123" s="798">
        <v>0.18</v>
      </c>
      <c r="B123" s="799"/>
      <c r="C123" s="799"/>
      <c r="D123" s="792"/>
      <c r="E123" s="789" t="s">
        <v>155</v>
      </c>
      <c r="F123" s="789"/>
      <c r="G123" s="789" t="s">
        <v>499</v>
      </c>
      <c r="H123" s="789"/>
      <c r="I123" s="789"/>
      <c r="J123" s="789" t="s">
        <v>684</v>
      </c>
      <c r="K123" s="790"/>
      <c r="L123" s="790"/>
      <c r="M123" s="790"/>
      <c r="N123" s="790"/>
      <c r="O123" s="790"/>
      <c r="P123" s="69"/>
      <c r="Q123" s="69"/>
      <c r="R123" s="69"/>
      <c r="S123" s="69"/>
      <c r="T123" s="69"/>
    </row>
    <row r="124" spans="1:20" ht="220.5" customHeight="1">
      <c r="A124" s="796" t="s">
        <v>685</v>
      </c>
      <c r="B124" s="796"/>
      <c r="C124" s="796"/>
      <c r="D124" s="792" t="s">
        <v>727</v>
      </c>
      <c r="E124" s="789" t="s">
        <v>156</v>
      </c>
      <c r="F124" s="789"/>
      <c r="G124" s="789" t="s">
        <v>686</v>
      </c>
      <c r="H124" s="789"/>
      <c r="I124" s="789"/>
      <c r="J124" s="794" t="s">
        <v>864</v>
      </c>
      <c r="K124" s="790"/>
      <c r="L124" s="790"/>
      <c r="M124" s="790"/>
      <c r="N124" s="790"/>
      <c r="O124" s="790"/>
      <c r="P124" s="69"/>
      <c r="Q124" s="69"/>
      <c r="R124" s="69"/>
      <c r="S124" s="69"/>
      <c r="T124" s="69"/>
    </row>
    <row r="125" spans="1:20" ht="219" customHeight="1">
      <c r="A125" s="796" t="s">
        <v>687</v>
      </c>
      <c r="B125" s="796"/>
      <c r="C125" s="796"/>
      <c r="D125" s="792"/>
      <c r="E125" s="789" t="s">
        <v>144</v>
      </c>
      <c r="F125" s="789"/>
      <c r="G125" s="789" t="s">
        <v>507</v>
      </c>
      <c r="H125" s="789"/>
      <c r="I125" s="789"/>
      <c r="J125" s="789" t="s">
        <v>865</v>
      </c>
      <c r="K125" s="790"/>
      <c r="L125" s="790"/>
      <c r="M125" s="790"/>
      <c r="N125" s="790"/>
      <c r="O125" s="790"/>
      <c r="P125" s="69"/>
      <c r="Q125" s="69"/>
      <c r="R125" s="69"/>
      <c r="S125" s="69"/>
      <c r="T125" s="69"/>
    </row>
    <row r="126" spans="1:20" ht="193.5" customHeight="1">
      <c r="A126" s="797" t="s">
        <v>153</v>
      </c>
      <c r="B126" s="797"/>
      <c r="C126" s="797"/>
      <c r="D126" s="792"/>
      <c r="E126" s="789" t="s">
        <v>146</v>
      </c>
      <c r="F126" s="789"/>
      <c r="G126" s="789" t="s">
        <v>501</v>
      </c>
      <c r="H126" s="789"/>
      <c r="I126" s="789"/>
      <c r="J126" s="789" t="s">
        <v>866</v>
      </c>
      <c r="K126" s="790"/>
      <c r="L126" s="790"/>
      <c r="M126" s="790"/>
      <c r="N126" s="790"/>
      <c r="O126" s="790"/>
      <c r="P126" s="69"/>
      <c r="Q126" s="69"/>
      <c r="R126" s="69"/>
      <c r="S126" s="69"/>
      <c r="T126" s="69"/>
    </row>
    <row r="127" spans="1:20" ht="127.5" customHeight="1">
      <c r="A127" s="798">
        <v>0.18</v>
      </c>
      <c r="B127" s="799"/>
      <c r="C127" s="799"/>
      <c r="D127" s="792"/>
      <c r="E127" s="789" t="s">
        <v>145</v>
      </c>
      <c r="F127" s="789"/>
      <c r="G127" s="789" t="s">
        <v>499</v>
      </c>
      <c r="H127" s="789"/>
      <c r="I127" s="789"/>
      <c r="J127" s="789" t="s">
        <v>688</v>
      </c>
      <c r="K127" s="790"/>
      <c r="L127" s="790"/>
      <c r="M127" s="790"/>
      <c r="N127" s="790"/>
      <c r="O127" s="790"/>
      <c r="P127" s="69"/>
      <c r="Q127" s="69"/>
      <c r="R127" s="69"/>
      <c r="S127" s="69"/>
      <c r="T127" s="69"/>
    </row>
    <row r="128" spans="1:20">
      <c r="A128" s="804" t="s">
        <v>741</v>
      </c>
      <c r="B128" s="804"/>
      <c r="C128" s="804"/>
      <c r="D128" s="804"/>
      <c r="E128" s="804"/>
      <c r="F128" s="689"/>
      <c r="G128" s="689"/>
      <c r="H128" s="689"/>
      <c r="I128" s="689"/>
      <c r="J128" s="689"/>
      <c r="K128" s="689"/>
      <c r="L128" s="689"/>
      <c r="M128" s="689"/>
      <c r="N128" s="689"/>
      <c r="O128" s="689"/>
      <c r="P128" s="69"/>
      <c r="Q128" s="69"/>
      <c r="R128" s="69"/>
      <c r="S128" s="69"/>
      <c r="T128" s="69"/>
    </row>
    <row r="129" spans="1:20">
      <c r="A129" s="812" t="s">
        <v>142</v>
      </c>
      <c r="B129" s="811"/>
      <c r="C129" s="790" t="s">
        <v>742</v>
      </c>
      <c r="D129" s="790"/>
      <c r="E129" s="790"/>
      <c r="F129" s="790"/>
      <c r="G129" s="790"/>
      <c r="H129" s="790"/>
      <c r="I129" s="790"/>
      <c r="J129" s="790"/>
      <c r="K129" s="790"/>
      <c r="L129" s="685" t="s">
        <v>126</v>
      </c>
      <c r="M129" s="811" t="s">
        <v>649</v>
      </c>
      <c r="N129" s="811"/>
      <c r="O129" s="811"/>
      <c r="P129" s="69"/>
      <c r="Q129" s="69"/>
      <c r="R129" s="69"/>
      <c r="S129" s="69"/>
      <c r="T129" s="69"/>
    </row>
    <row r="130" spans="1:20">
      <c r="A130" s="812" t="s">
        <v>129</v>
      </c>
      <c r="B130" s="790"/>
      <c r="C130" s="790"/>
      <c r="D130" s="790"/>
      <c r="E130" s="790"/>
      <c r="F130" s="790"/>
      <c r="G130" s="809">
        <f>A136+A140</f>
        <v>1.21</v>
      </c>
      <c r="H130" s="809"/>
      <c r="I130" s="809"/>
      <c r="J130" s="689"/>
      <c r="K130" s="689"/>
      <c r="L130" s="689"/>
      <c r="M130" s="689"/>
      <c r="N130" s="689"/>
      <c r="O130" s="689"/>
      <c r="P130" s="69"/>
      <c r="Q130" s="69"/>
      <c r="R130" s="69"/>
      <c r="S130" s="69"/>
      <c r="T130" s="69"/>
    </row>
    <row r="131" spans="1:20">
      <c r="A131" s="691"/>
      <c r="B131" s="691"/>
      <c r="C131" s="689"/>
      <c r="D131" s="689"/>
      <c r="E131" s="689"/>
      <c r="F131" s="689"/>
      <c r="G131" s="689"/>
      <c r="H131" s="689"/>
      <c r="I131" s="689"/>
      <c r="J131" s="689"/>
      <c r="K131" s="689"/>
      <c r="L131" s="689"/>
      <c r="M131" s="689"/>
      <c r="N131" s="689"/>
      <c r="O131" s="689"/>
      <c r="P131" s="69"/>
      <c r="Q131" s="69"/>
      <c r="R131" s="69"/>
      <c r="S131" s="69"/>
      <c r="T131" s="69"/>
    </row>
    <row r="132" spans="1:20" ht="46.5" customHeight="1">
      <c r="A132" s="791" t="s">
        <v>431</v>
      </c>
      <c r="B132" s="805"/>
      <c r="C132" s="805"/>
      <c r="D132" s="684" t="s">
        <v>154</v>
      </c>
      <c r="E132" s="800" t="s">
        <v>128</v>
      </c>
      <c r="F132" s="800"/>
      <c r="G132" s="800"/>
      <c r="H132" s="800"/>
      <c r="I132" s="800"/>
      <c r="J132" s="800" t="s">
        <v>150</v>
      </c>
      <c r="K132" s="800"/>
      <c r="L132" s="800"/>
      <c r="M132" s="800"/>
      <c r="N132" s="800"/>
      <c r="O132" s="800"/>
      <c r="P132" s="69"/>
      <c r="Q132" s="69"/>
      <c r="R132" s="69"/>
      <c r="S132" s="69"/>
      <c r="T132" s="69"/>
    </row>
    <row r="133" spans="1:20" ht="243" customHeight="1">
      <c r="A133" s="796" t="s">
        <v>690</v>
      </c>
      <c r="B133" s="796"/>
      <c r="C133" s="796"/>
      <c r="D133" s="792" t="s">
        <v>728</v>
      </c>
      <c r="E133" s="789" t="s">
        <v>156</v>
      </c>
      <c r="F133" s="789"/>
      <c r="G133" s="789" t="s">
        <v>691</v>
      </c>
      <c r="H133" s="789"/>
      <c r="I133" s="789"/>
      <c r="J133" s="794" t="s">
        <v>867</v>
      </c>
      <c r="K133" s="790"/>
      <c r="L133" s="790"/>
      <c r="M133" s="790"/>
      <c r="N133" s="790"/>
      <c r="O133" s="790"/>
      <c r="P133" s="69"/>
      <c r="Q133" s="69"/>
      <c r="R133" s="69"/>
      <c r="S133" s="69"/>
      <c r="T133" s="69"/>
    </row>
    <row r="134" spans="1:20" ht="295.5" customHeight="1">
      <c r="A134" s="796" t="s">
        <v>692</v>
      </c>
      <c r="B134" s="796"/>
      <c r="C134" s="796"/>
      <c r="D134" s="792"/>
      <c r="E134" s="789" t="s">
        <v>157</v>
      </c>
      <c r="F134" s="789"/>
      <c r="G134" s="789" t="s">
        <v>557</v>
      </c>
      <c r="H134" s="789"/>
      <c r="I134" s="789"/>
      <c r="J134" s="789" t="s">
        <v>868</v>
      </c>
      <c r="K134" s="790"/>
      <c r="L134" s="790"/>
      <c r="M134" s="790"/>
      <c r="N134" s="790"/>
      <c r="O134" s="790"/>
      <c r="P134" s="69"/>
      <c r="Q134" s="69"/>
      <c r="R134" s="69"/>
      <c r="S134" s="69"/>
      <c r="T134" s="69"/>
    </row>
    <row r="135" spans="1:20" ht="205.5" customHeight="1">
      <c r="A135" s="797" t="s">
        <v>500</v>
      </c>
      <c r="B135" s="797"/>
      <c r="C135" s="797"/>
      <c r="D135" s="792"/>
      <c r="E135" s="789" t="s">
        <v>167</v>
      </c>
      <c r="F135" s="789"/>
      <c r="G135" s="789" t="s">
        <v>499</v>
      </c>
      <c r="H135" s="789"/>
      <c r="I135" s="789"/>
      <c r="J135" s="789" t="s">
        <v>863</v>
      </c>
      <c r="K135" s="790"/>
      <c r="L135" s="790"/>
      <c r="M135" s="790"/>
      <c r="N135" s="790"/>
      <c r="O135" s="790"/>
      <c r="P135" s="69"/>
      <c r="Q135" s="69"/>
      <c r="R135" s="69"/>
      <c r="S135" s="69"/>
      <c r="T135" s="69"/>
    </row>
    <row r="136" spans="1:20" ht="129" customHeight="1">
      <c r="A136" s="798">
        <v>0.94</v>
      </c>
      <c r="B136" s="799"/>
      <c r="C136" s="799"/>
      <c r="D136" s="792"/>
      <c r="E136" s="789" t="s">
        <v>155</v>
      </c>
      <c r="F136" s="789"/>
      <c r="G136" s="789" t="s">
        <v>499</v>
      </c>
      <c r="H136" s="789"/>
      <c r="I136" s="789"/>
      <c r="J136" s="789" t="s">
        <v>659</v>
      </c>
      <c r="K136" s="790"/>
      <c r="L136" s="790"/>
      <c r="M136" s="790"/>
      <c r="N136" s="790"/>
      <c r="O136" s="790"/>
      <c r="P136" s="69"/>
      <c r="Q136" s="69"/>
      <c r="R136" s="69"/>
      <c r="S136" s="69"/>
      <c r="T136" s="69"/>
    </row>
    <row r="137" spans="1:20" ht="219.75" customHeight="1">
      <c r="A137" s="796" t="s">
        <v>693</v>
      </c>
      <c r="B137" s="796"/>
      <c r="C137" s="796"/>
      <c r="D137" s="792" t="s">
        <v>729</v>
      </c>
      <c r="E137" s="789" t="s">
        <v>156</v>
      </c>
      <c r="F137" s="789"/>
      <c r="G137" s="789" t="s">
        <v>694</v>
      </c>
      <c r="H137" s="789"/>
      <c r="I137" s="789"/>
      <c r="J137" s="794" t="s">
        <v>869</v>
      </c>
      <c r="K137" s="790"/>
      <c r="L137" s="790"/>
      <c r="M137" s="790"/>
      <c r="N137" s="790"/>
      <c r="O137" s="790"/>
      <c r="P137" s="69"/>
      <c r="Q137" s="69"/>
      <c r="R137" s="69"/>
      <c r="S137" s="69"/>
      <c r="T137" s="69"/>
    </row>
    <row r="138" spans="1:20" ht="243" customHeight="1">
      <c r="A138" s="796" t="s">
        <v>695</v>
      </c>
      <c r="B138" s="796"/>
      <c r="C138" s="796"/>
      <c r="D138" s="792"/>
      <c r="E138" s="789" t="s">
        <v>144</v>
      </c>
      <c r="F138" s="789"/>
      <c r="G138" s="789" t="s">
        <v>507</v>
      </c>
      <c r="H138" s="789"/>
      <c r="I138" s="789"/>
      <c r="J138" s="789" t="s">
        <v>870</v>
      </c>
      <c r="K138" s="790"/>
      <c r="L138" s="790"/>
      <c r="M138" s="790"/>
      <c r="N138" s="790"/>
      <c r="O138" s="790"/>
      <c r="P138" s="69"/>
      <c r="Q138" s="69"/>
      <c r="R138" s="69"/>
      <c r="S138" s="69"/>
      <c r="T138" s="69"/>
    </row>
    <row r="139" spans="1:20" ht="171.75" customHeight="1">
      <c r="A139" s="797" t="s">
        <v>153</v>
      </c>
      <c r="B139" s="797"/>
      <c r="C139" s="797"/>
      <c r="D139" s="792"/>
      <c r="E139" s="789" t="s">
        <v>146</v>
      </c>
      <c r="F139" s="789"/>
      <c r="G139" s="789" t="s">
        <v>501</v>
      </c>
      <c r="H139" s="789"/>
      <c r="I139" s="789"/>
      <c r="J139" s="789" t="s">
        <v>747</v>
      </c>
      <c r="K139" s="790"/>
      <c r="L139" s="790"/>
      <c r="M139" s="790"/>
      <c r="N139" s="790"/>
      <c r="O139" s="790"/>
      <c r="P139" s="69"/>
      <c r="Q139" s="69"/>
      <c r="R139" s="69"/>
      <c r="S139" s="69"/>
      <c r="T139" s="69"/>
    </row>
    <row r="140" spans="1:20" ht="128.25" customHeight="1">
      <c r="A140" s="798">
        <v>0.27</v>
      </c>
      <c r="B140" s="799"/>
      <c r="C140" s="799"/>
      <c r="D140" s="792"/>
      <c r="E140" s="789" t="s">
        <v>145</v>
      </c>
      <c r="F140" s="789"/>
      <c r="G140" s="789" t="s">
        <v>499</v>
      </c>
      <c r="H140" s="789"/>
      <c r="I140" s="789"/>
      <c r="J140" s="789" t="s">
        <v>659</v>
      </c>
      <c r="K140" s="790"/>
      <c r="L140" s="790"/>
      <c r="M140" s="790"/>
      <c r="N140" s="790"/>
      <c r="O140" s="790"/>
      <c r="P140" s="69"/>
      <c r="Q140" s="69"/>
      <c r="R140" s="69"/>
      <c r="S140" s="69"/>
      <c r="T140" s="69"/>
    </row>
    <row r="141" spans="1:20">
      <c r="A141" s="804" t="s">
        <v>743</v>
      </c>
      <c r="B141" s="804"/>
      <c r="C141" s="804"/>
      <c r="D141" s="804"/>
      <c r="E141" s="804"/>
      <c r="F141" s="689"/>
      <c r="G141" s="689"/>
      <c r="H141" s="689"/>
      <c r="I141" s="689"/>
      <c r="J141" s="689"/>
      <c r="K141" s="689"/>
      <c r="L141" s="689"/>
      <c r="M141" s="689"/>
      <c r="N141" s="689"/>
      <c r="O141" s="689"/>
      <c r="P141" s="69"/>
      <c r="Q141" s="69"/>
      <c r="R141" s="69"/>
      <c r="S141" s="69"/>
      <c r="T141" s="69"/>
    </row>
    <row r="142" spans="1:20">
      <c r="A142" s="812" t="s">
        <v>142</v>
      </c>
      <c r="B142" s="811"/>
      <c r="C142" s="790" t="s">
        <v>744</v>
      </c>
      <c r="D142" s="790"/>
      <c r="E142" s="790"/>
      <c r="F142" s="790"/>
      <c r="G142" s="790"/>
      <c r="H142" s="790"/>
      <c r="I142" s="790"/>
      <c r="J142" s="790"/>
      <c r="K142" s="790"/>
      <c r="L142" s="685" t="s">
        <v>126</v>
      </c>
      <c r="M142" s="811" t="s">
        <v>649</v>
      </c>
      <c r="N142" s="811"/>
      <c r="O142" s="811"/>
      <c r="P142" s="69"/>
      <c r="Q142" s="69"/>
      <c r="R142" s="69"/>
      <c r="S142" s="69"/>
      <c r="T142" s="69"/>
    </row>
    <row r="143" spans="1:20">
      <c r="A143" s="812" t="s">
        <v>129</v>
      </c>
      <c r="B143" s="790"/>
      <c r="C143" s="790"/>
      <c r="D143" s="790"/>
      <c r="E143" s="790"/>
      <c r="F143" s="790"/>
      <c r="G143" s="809">
        <f>A149+A153</f>
        <v>0.77</v>
      </c>
      <c r="H143" s="809"/>
      <c r="I143" s="809"/>
      <c r="J143" s="689"/>
      <c r="K143" s="689"/>
      <c r="L143" s="689"/>
      <c r="M143" s="689"/>
      <c r="N143" s="689"/>
      <c r="O143" s="689"/>
      <c r="P143" s="69"/>
      <c r="Q143" s="69"/>
      <c r="R143" s="69"/>
      <c r="S143" s="69"/>
      <c r="T143" s="69"/>
    </row>
    <row r="144" spans="1:20">
      <c r="A144" s="691"/>
      <c r="B144" s="691"/>
      <c r="C144" s="689"/>
      <c r="D144" s="689"/>
      <c r="E144" s="689"/>
      <c r="F144" s="689"/>
      <c r="G144" s="689"/>
      <c r="H144" s="689"/>
      <c r="I144" s="689"/>
      <c r="J144" s="689"/>
      <c r="K144" s="689"/>
      <c r="L144" s="689"/>
      <c r="M144" s="689"/>
      <c r="N144" s="689"/>
      <c r="O144" s="689"/>
      <c r="P144" s="69"/>
      <c r="Q144" s="69"/>
      <c r="R144" s="69"/>
      <c r="S144" s="69"/>
      <c r="T144" s="69"/>
    </row>
    <row r="145" spans="1:20" ht="44.25" customHeight="1">
      <c r="A145" s="791" t="s">
        <v>431</v>
      </c>
      <c r="B145" s="805"/>
      <c r="C145" s="805"/>
      <c r="D145" s="684" t="s">
        <v>154</v>
      </c>
      <c r="E145" s="800" t="s">
        <v>128</v>
      </c>
      <c r="F145" s="800"/>
      <c r="G145" s="800"/>
      <c r="H145" s="800"/>
      <c r="I145" s="800"/>
      <c r="J145" s="800" t="s">
        <v>150</v>
      </c>
      <c r="K145" s="800"/>
      <c r="L145" s="800"/>
      <c r="M145" s="800"/>
      <c r="N145" s="800"/>
      <c r="O145" s="800"/>
      <c r="P145" s="69"/>
      <c r="Q145" s="69"/>
      <c r="R145" s="69"/>
      <c r="S145" s="69"/>
      <c r="T145" s="69"/>
    </row>
    <row r="146" spans="1:20" ht="245.25" customHeight="1">
      <c r="A146" s="796" t="s">
        <v>696</v>
      </c>
      <c r="B146" s="796"/>
      <c r="C146" s="796"/>
      <c r="D146" s="792" t="s">
        <v>730</v>
      </c>
      <c r="E146" s="789" t="s">
        <v>156</v>
      </c>
      <c r="F146" s="789"/>
      <c r="G146" s="789" t="s">
        <v>697</v>
      </c>
      <c r="H146" s="789"/>
      <c r="I146" s="789"/>
      <c r="J146" s="794" t="s">
        <v>871</v>
      </c>
      <c r="K146" s="790"/>
      <c r="L146" s="790"/>
      <c r="M146" s="790"/>
      <c r="N146" s="790"/>
      <c r="O146" s="790"/>
      <c r="P146" s="69"/>
      <c r="Q146" s="69"/>
      <c r="R146" s="69"/>
      <c r="S146" s="69"/>
      <c r="T146" s="69"/>
    </row>
    <row r="147" spans="1:20" ht="276" customHeight="1">
      <c r="A147" s="796" t="s">
        <v>698</v>
      </c>
      <c r="B147" s="796"/>
      <c r="C147" s="796"/>
      <c r="D147" s="792"/>
      <c r="E147" s="789" t="s">
        <v>157</v>
      </c>
      <c r="F147" s="789"/>
      <c r="G147" s="789" t="s">
        <v>557</v>
      </c>
      <c r="H147" s="789"/>
      <c r="I147" s="789"/>
      <c r="J147" s="789" t="s">
        <v>872</v>
      </c>
      <c r="K147" s="790"/>
      <c r="L147" s="790"/>
      <c r="M147" s="790"/>
      <c r="N147" s="790"/>
      <c r="O147" s="790"/>
      <c r="P147" s="69"/>
      <c r="Q147" s="69"/>
      <c r="R147" s="69"/>
      <c r="S147" s="69"/>
      <c r="T147" s="69"/>
    </row>
    <row r="148" spans="1:20" ht="209.25" customHeight="1">
      <c r="A148" s="797" t="s">
        <v>500</v>
      </c>
      <c r="B148" s="797"/>
      <c r="C148" s="797"/>
      <c r="D148" s="792"/>
      <c r="E148" s="789" t="s">
        <v>167</v>
      </c>
      <c r="F148" s="789"/>
      <c r="G148" s="789" t="s">
        <v>499</v>
      </c>
      <c r="H148" s="789"/>
      <c r="I148" s="789"/>
      <c r="J148" s="789" t="s">
        <v>873</v>
      </c>
      <c r="K148" s="790"/>
      <c r="L148" s="790"/>
      <c r="M148" s="790"/>
      <c r="N148" s="790"/>
      <c r="O148" s="790"/>
      <c r="P148" s="69"/>
      <c r="Q148" s="69"/>
      <c r="R148" s="69"/>
      <c r="S148" s="69"/>
      <c r="T148" s="69"/>
    </row>
    <row r="149" spans="1:20" ht="138" customHeight="1">
      <c r="A149" s="798">
        <v>0.47</v>
      </c>
      <c r="B149" s="799"/>
      <c r="C149" s="799"/>
      <c r="D149" s="792"/>
      <c r="E149" s="789" t="s">
        <v>155</v>
      </c>
      <c r="F149" s="789"/>
      <c r="G149" s="789" t="s">
        <v>499</v>
      </c>
      <c r="H149" s="789"/>
      <c r="I149" s="789"/>
      <c r="J149" s="789" t="s">
        <v>659</v>
      </c>
      <c r="K149" s="790"/>
      <c r="L149" s="790"/>
      <c r="M149" s="790"/>
      <c r="N149" s="790"/>
      <c r="O149" s="790"/>
      <c r="P149" s="69"/>
      <c r="Q149" s="69"/>
      <c r="R149" s="69"/>
      <c r="S149" s="69"/>
      <c r="T149" s="69"/>
    </row>
    <row r="150" spans="1:20" ht="247.5" customHeight="1">
      <c r="A150" s="796" t="s">
        <v>699</v>
      </c>
      <c r="B150" s="796"/>
      <c r="C150" s="796"/>
      <c r="D150" s="792" t="s">
        <v>731</v>
      </c>
      <c r="E150" s="789" t="s">
        <v>156</v>
      </c>
      <c r="F150" s="789"/>
      <c r="G150" s="789" t="s">
        <v>700</v>
      </c>
      <c r="H150" s="789"/>
      <c r="I150" s="789"/>
      <c r="J150" s="794" t="s">
        <v>874</v>
      </c>
      <c r="K150" s="790"/>
      <c r="L150" s="790"/>
      <c r="M150" s="790"/>
      <c r="N150" s="790"/>
      <c r="O150" s="790"/>
      <c r="P150" s="69"/>
      <c r="Q150" s="69"/>
      <c r="R150" s="69"/>
      <c r="S150" s="69"/>
      <c r="T150" s="69"/>
    </row>
    <row r="151" spans="1:20" ht="220.5" customHeight="1">
      <c r="A151" s="796" t="s">
        <v>701</v>
      </c>
      <c r="B151" s="796"/>
      <c r="C151" s="796"/>
      <c r="D151" s="792"/>
      <c r="E151" s="789" t="s">
        <v>144</v>
      </c>
      <c r="F151" s="789"/>
      <c r="G151" s="789" t="s">
        <v>507</v>
      </c>
      <c r="H151" s="789"/>
      <c r="I151" s="789"/>
      <c r="J151" s="789" t="s">
        <v>875</v>
      </c>
      <c r="K151" s="790"/>
      <c r="L151" s="790"/>
      <c r="M151" s="790"/>
      <c r="N151" s="790"/>
      <c r="O151" s="790"/>
      <c r="P151" s="69"/>
      <c r="Q151" s="69"/>
      <c r="R151" s="69"/>
      <c r="S151" s="69"/>
      <c r="T151" s="69"/>
    </row>
    <row r="152" spans="1:20" ht="195.75" customHeight="1">
      <c r="A152" s="797" t="s">
        <v>153</v>
      </c>
      <c r="B152" s="797"/>
      <c r="C152" s="797"/>
      <c r="D152" s="792"/>
      <c r="E152" s="789" t="s">
        <v>146</v>
      </c>
      <c r="F152" s="789"/>
      <c r="G152" s="789" t="s">
        <v>501</v>
      </c>
      <c r="H152" s="789"/>
      <c r="I152" s="789"/>
      <c r="J152" s="789" t="s">
        <v>876</v>
      </c>
      <c r="K152" s="790"/>
      <c r="L152" s="790"/>
      <c r="M152" s="790"/>
      <c r="N152" s="790"/>
      <c r="O152" s="790"/>
      <c r="P152" s="69"/>
      <c r="Q152" s="69"/>
      <c r="R152" s="69"/>
      <c r="S152" s="69"/>
      <c r="T152" s="69"/>
    </row>
    <row r="153" spans="1:20" ht="133.5" customHeight="1">
      <c r="A153" s="798">
        <v>0.3</v>
      </c>
      <c r="B153" s="799"/>
      <c r="C153" s="799"/>
      <c r="D153" s="792"/>
      <c r="E153" s="789" t="s">
        <v>145</v>
      </c>
      <c r="F153" s="789"/>
      <c r="G153" s="789" t="s">
        <v>499</v>
      </c>
      <c r="H153" s="789"/>
      <c r="I153" s="789"/>
      <c r="J153" s="789" t="s">
        <v>659</v>
      </c>
      <c r="K153" s="790"/>
      <c r="L153" s="790"/>
      <c r="M153" s="790"/>
      <c r="N153" s="790"/>
      <c r="O153" s="790"/>
      <c r="P153" s="69"/>
      <c r="Q153" s="69"/>
      <c r="R153" s="69"/>
      <c r="S153" s="69"/>
      <c r="T153" s="69"/>
    </row>
    <row r="154" spans="1:20">
      <c r="A154" s="297"/>
      <c r="B154" s="297"/>
      <c r="C154" s="297"/>
      <c r="D154" s="297"/>
      <c r="E154" s="297"/>
      <c r="F154" s="297"/>
      <c r="G154" s="297"/>
      <c r="H154" s="297"/>
      <c r="I154" s="297"/>
      <c r="J154" s="297"/>
      <c r="K154" s="297"/>
      <c r="L154" s="297"/>
      <c r="M154" s="297"/>
      <c r="N154" s="297"/>
      <c r="O154" s="297"/>
    </row>
    <row r="155" spans="1:20">
      <c r="A155" s="297"/>
      <c r="B155" s="297"/>
      <c r="C155" s="297"/>
      <c r="D155" s="297"/>
      <c r="E155" s="297"/>
      <c r="F155" s="297"/>
      <c r="G155" s="297"/>
      <c r="H155" s="297"/>
      <c r="I155" s="297"/>
      <c r="J155" s="297"/>
      <c r="K155" s="297"/>
      <c r="L155" s="297"/>
      <c r="M155" s="297"/>
      <c r="N155" s="297"/>
      <c r="O155" s="297"/>
    </row>
    <row r="156" spans="1:20">
      <c r="A156" s="297"/>
      <c r="B156" s="297"/>
      <c r="C156" s="297"/>
      <c r="D156" s="297"/>
      <c r="E156" s="297"/>
      <c r="F156" s="297"/>
      <c r="G156" s="297"/>
      <c r="H156" s="297"/>
      <c r="I156" s="297"/>
      <c r="J156" s="297"/>
      <c r="K156" s="297"/>
      <c r="L156" s="297"/>
      <c r="M156" s="297"/>
      <c r="N156" s="297"/>
      <c r="O156" s="297"/>
    </row>
    <row r="157" spans="1:20">
      <c r="A157" s="297"/>
      <c r="B157" s="297"/>
      <c r="C157" s="297"/>
      <c r="D157" s="297"/>
      <c r="E157" s="297"/>
      <c r="F157" s="297"/>
      <c r="G157" s="297"/>
      <c r="H157" s="297"/>
      <c r="I157" s="297"/>
      <c r="J157" s="297"/>
      <c r="K157" s="297"/>
      <c r="L157" s="297"/>
      <c r="M157" s="297"/>
      <c r="N157" s="297"/>
      <c r="O157" s="297"/>
    </row>
    <row r="158" spans="1:20">
      <c r="A158" s="297"/>
      <c r="B158" s="297"/>
      <c r="C158" s="297"/>
      <c r="D158" s="297"/>
      <c r="E158" s="297"/>
      <c r="F158" s="297"/>
      <c r="G158" s="297"/>
      <c r="H158" s="297"/>
      <c r="I158" s="297"/>
      <c r="J158" s="297"/>
      <c r="K158" s="297"/>
      <c r="L158" s="297"/>
      <c r="M158" s="297"/>
      <c r="N158" s="297"/>
      <c r="O158" s="297"/>
    </row>
    <row r="159" spans="1:20">
      <c r="A159" s="297"/>
      <c r="B159" s="297"/>
      <c r="C159" s="297"/>
      <c r="D159" s="297"/>
      <c r="E159" s="297"/>
      <c r="F159" s="297"/>
      <c r="G159" s="297"/>
      <c r="H159" s="297"/>
      <c r="I159" s="297"/>
      <c r="J159" s="297"/>
      <c r="K159" s="297"/>
      <c r="L159" s="297"/>
      <c r="M159" s="297"/>
      <c r="N159" s="297"/>
      <c r="O159" s="297"/>
    </row>
    <row r="160" spans="1:20">
      <c r="A160" s="297"/>
      <c r="B160" s="297"/>
      <c r="C160" s="297"/>
      <c r="D160" s="297"/>
      <c r="E160" s="297"/>
      <c r="F160" s="297"/>
      <c r="G160" s="297"/>
      <c r="H160" s="297"/>
      <c r="I160" s="297"/>
      <c r="J160" s="297"/>
      <c r="K160" s="297"/>
      <c r="L160" s="297"/>
      <c r="M160" s="297"/>
      <c r="N160" s="297"/>
      <c r="O160" s="297"/>
    </row>
    <row r="161" spans="1:15">
      <c r="A161" s="297"/>
      <c r="B161" s="297"/>
      <c r="C161" s="297"/>
      <c r="D161" s="297"/>
      <c r="E161" s="297"/>
      <c r="F161" s="297"/>
      <c r="G161" s="297"/>
      <c r="H161" s="297"/>
      <c r="I161" s="297"/>
      <c r="J161" s="297"/>
      <c r="K161" s="297"/>
      <c r="L161" s="297"/>
      <c r="M161" s="297"/>
      <c r="N161" s="297"/>
      <c r="O161" s="297"/>
    </row>
    <row r="162" spans="1:15">
      <c r="A162" s="297"/>
      <c r="B162" s="297"/>
      <c r="C162" s="297"/>
      <c r="D162" s="297"/>
      <c r="E162" s="297"/>
      <c r="F162" s="297"/>
      <c r="G162" s="297"/>
      <c r="H162" s="297"/>
      <c r="I162" s="297"/>
      <c r="J162" s="297"/>
      <c r="K162" s="297"/>
      <c r="L162" s="297"/>
      <c r="M162" s="297"/>
      <c r="N162" s="297"/>
      <c r="O162" s="297"/>
    </row>
    <row r="163" spans="1:15">
      <c r="A163" s="297"/>
      <c r="B163" s="297"/>
      <c r="C163" s="297"/>
      <c r="D163" s="297"/>
      <c r="E163" s="297"/>
      <c r="F163" s="297"/>
      <c r="G163" s="297"/>
      <c r="H163" s="297"/>
      <c r="I163" s="297"/>
      <c r="J163" s="297"/>
      <c r="K163" s="297"/>
      <c r="L163" s="297"/>
      <c r="M163" s="297"/>
      <c r="N163" s="297"/>
      <c r="O163" s="297"/>
    </row>
    <row r="164" spans="1:15">
      <c r="A164" s="297"/>
      <c r="B164" s="297"/>
      <c r="C164" s="297"/>
      <c r="D164" s="297"/>
      <c r="E164" s="297"/>
      <c r="F164" s="297"/>
      <c r="G164" s="297"/>
      <c r="H164" s="297"/>
      <c r="I164" s="297"/>
      <c r="J164" s="297"/>
      <c r="K164" s="297"/>
      <c r="L164" s="297"/>
      <c r="M164" s="297"/>
      <c r="N164" s="297"/>
      <c r="O164" s="297"/>
    </row>
    <row r="165" spans="1:15">
      <c r="A165" s="297"/>
      <c r="B165" s="297"/>
      <c r="C165" s="297"/>
      <c r="D165" s="297"/>
      <c r="E165" s="297"/>
      <c r="F165" s="297"/>
      <c r="G165" s="297"/>
      <c r="H165" s="297"/>
      <c r="I165" s="297"/>
      <c r="J165" s="297"/>
      <c r="K165" s="297"/>
      <c r="L165" s="297"/>
      <c r="M165" s="297"/>
      <c r="N165" s="297"/>
      <c r="O165" s="297"/>
    </row>
    <row r="166" spans="1:15">
      <c r="A166" s="297"/>
      <c r="B166" s="297"/>
      <c r="C166" s="297"/>
      <c r="D166" s="297"/>
      <c r="E166" s="297"/>
      <c r="F166" s="297"/>
      <c r="G166" s="297"/>
      <c r="H166" s="297"/>
      <c r="I166" s="297"/>
      <c r="J166" s="297"/>
      <c r="K166" s="297"/>
      <c r="L166" s="297"/>
      <c r="M166" s="297"/>
      <c r="N166" s="297"/>
      <c r="O166" s="297"/>
    </row>
    <row r="167" spans="1:15">
      <c r="A167" s="297"/>
      <c r="B167" s="297"/>
      <c r="C167" s="297"/>
      <c r="D167" s="297"/>
      <c r="E167" s="297"/>
      <c r="F167" s="297"/>
      <c r="G167" s="297"/>
      <c r="H167" s="297"/>
      <c r="I167" s="297"/>
      <c r="J167" s="297"/>
      <c r="K167" s="297"/>
      <c r="L167" s="297"/>
      <c r="M167" s="297"/>
      <c r="N167" s="297"/>
      <c r="O167" s="297"/>
    </row>
    <row r="168" spans="1:15">
      <c r="A168" s="297"/>
      <c r="B168" s="297"/>
      <c r="C168" s="297"/>
      <c r="D168" s="297"/>
      <c r="E168" s="297"/>
      <c r="F168" s="297"/>
      <c r="G168" s="297"/>
      <c r="H168" s="297"/>
      <c r="I168" s="297"/>
      <c r="J168" s="297"/>
      <c r="K168" s="297"/>
      <c r="L168" s="297"/>
      <c r="M168" s="297"/>
      <c r="N168" s="297"/>
      <c r="O168" s="297"/>
    </row>
    <row r="169" spans="1:15">
      <c r="A169" s="297"/>
      <c r="B169" s="297"/>
      <c r="C169" s="297"/>
      <c r="D169" s="297"/>
      <c r="E169" s="297"/>
      <c r="F169" s="297"/>
      <c r="G169" s="297"/>
      <c r="H169" s="297"/>
      <c r="I169" s="297"/>
      <c r="J169" s="297"/>
      <c r="K169" s="297"/>
      <c r="L169" s="297"/>
      <c r="M169" s="297"/>
      <c r="N169" s="297"/>
      <c r="O169" s="297"/>
    </row>
    <row r="170" spans="1:15">
      <c r="A170" s="297"/>
      <c r="B170" s="297"/>
      <c r="C170" s="297"/>
      <c r="D170" s="297"/>
      <c r="E170" s="297"/>
      <c r="F170" s="297"/>
      <c r="G170" s="297"/>
      <c r="H170" s="297"/>
      <c r="I170" s="297"/>
      <c r="J170" s="297"/>
      <c r="K170" s="297"/>
      <c r="L170" s="297"/>
      <c r="M170" s="297"/>
      <c r="N170" s="297"/>
      <c r="O170" s="297"/>
    </row>
    <row r="171" spans="1:15">
      <c r="A171" s="297"/>
      <c r="B171" s="297"/>
      <c r="C171" s="297"/>
      <c r="D171" s="297"/>
      <c r="E171" s="297"/>
      <c r="F171" s="297"/>
      <c r="G171" s="297"/>
      <c r="H171" s="297"/>
      <c r="I171" s="297"/>
      <c r="J171" s="297"/>
      <c r="K171" s="297"/>
      <c r="L171" s="297"/>
      <c r="M171" s="297"/>
      <c r="N171" s="297"/>
      <c r="O171" s="297"/>
    </row>
    <row r="172" spans="1:15">
      <c r="A172" s="297"/>
      <c r="B172" s="297"/>
      <c r="C172" s="297"/>
      <c r="D172" s="297"/>
      <c r="E172" s="297"/>
      <c r="F172" s="297"/>
      <c r="G172" s="297"/>
      <c r="H172" s="297"/>
      <c r="I172" s="297"/>
      <c r="J172" s="297"/>
      <c r="K172" s="297"/>
      <c r="L172" s="297"/>
      <c r="M172" s="297"/>
      <c r="N172" s="297"/>
      <c r="O172" s="297"/>
    </row>
    <row r="173" spans="1:15">
      <c r="A173" s="297"/>
      <c r="B173" s="297"/>
      <c r="C173" s="297"/>
      <c r="D173" s="297"/>
      <c r="E173" s="297"/>
      <c r="F173" s="297"/>
      <c r="G173" s="297"/>
      <c r="H173" s="297"/>
      <c r="I173" s="297"/>
      <c r="J173" s="297"/>
      <c r="K173" s="297"/>
      <c r="L173" s="297"/>
      <c r="M173" s="297"/>
      <c r="N173" s="297"/>
      <c r="O173" s="297"/>
    </row>
    <row r="174" spans="1:15">
      <c r="A174" s="297"/>
      <c r="B174" s="297"/>
      <c r="C174" s="297"/>
      <c r="D174" s="297"/>
      <c r="E174" s="297"/>
      <c r="F174" s="297"/>
      <c r="G174" s="297"/>
      <c r="H174" s="297"/>
      <c r="I174" s="297"/>
      <c r="J174" s="297"/>
      <c r="K174" s="297"/>
      <c r="L174" s="297"/>
      <c r="M174" s="297"/>
      <c r="N174" s="297"/>
      <c r="O174" s="297"/>
    </row>
    <row r="175" spans="1:15">
      <c r="A175" s="297"/>
      <c r="B175" s="297"/>
      <c r="C175" s="297"/>
      <c r="D175" s="297"/>
      <c r="E175" s="297"/>
      <c r="F175" s="297"/>
      <c r="G175" s="297"/>
      <c r="H175" s="297"/>
      <c r="I175" s="297"/>
      <c r="J175" s="297"/>
      <c r="K175" s="297"/>
      <c r="L175" s="297"/>
      <c r="M175" s="297"/>
      <c r="N175" s="297"/>
      <c r="O175" s="297"/>
    </row>
    <row r="176" spans="1:15">
      <c r="A176" s="297"/>
      <c r="B176" s="297"/>
      <c r="C176" s="297"/>
      <c r="D176" s="297"/>
      <c r="E176" s="297"/>
      <c r="F176" s="297"/>
      <c r="G176" s="297"/>
      <c r="H176" s="297"/>
      <c r="I176" s="297"/>
      <c r="J176" s="297"/>
      <c r="K176" s="297"/>
      <c r="L176" s="297"/>
      <c r="M176" s="297"/>
      <c r="N176" s="297"/>
      <c r="O176" s="297"/>
    </row>
  </sheetData>
  <mergeCells count="481">
    <mergeCell ref="A150:C150"/>
    <mergeCell ref="D150:D153"/>
    <mergeCell ref="E150:F150"/>
    <mergeCell ref="G150:I150"/>
    <mergeCell ref="J150:O150"/>
    <mergeCell ref="A151:C151"/>
    <mergeCell ref="E151:F151"/>
    <mergeCell ref="G151:I151"/>
    <mergeCell ref="J151:O151"/>
    <mergeCell ref="A152:C152"/>
    <mergeCell ref="E152:F152"/>
    <mergeCell ref="G152:I152"/>
    <mergeCell ref="J152:O152"/>
    <mergeCell ref="A153:C153"/>
    <mergeCell ref="E153:F153"/>
    <mergeCell ref="G153:I153"/>
    <mergeCell ref="J153:O153"/>
    <mergeCell ref="A146:C146"/>
    <mergeCell ref="D146:D149"/>
    <mergeCell ref="E146:F146"/>
    <mergeCell ref="G146:I146"/>
    <mergeCell ref="J146:O146"/>
    <mergeCell ref="A147:C147"/>
    <mergeCell ref="E147:F147"/>
    <mergeCell ref="G147:I147"/>
    <mergeCell ref="J147:O147"/>
    <mergeCell ref="A148:C148"/>
    <mergeCell ref="E148:F148"/>
    <mergeCell ref="G148:I148"/>
    <mergeCell ref="J148:O148"/>
    <mergeCell ref="A149:C149"/>
    <mergeCell ref="E149:F149"/>
    <mergeCell ref="G149:I149"/>
    <mergeCell ref="J149:O149"/>
    <mergeCell ref="A141:E141"/>
    <mergeCell ref="A142:B142"/>
    <mergeCell ref="C142:K142"/>
    <mergeCell ref="M142:O142"/>
    <mergeCell ref="A143:F143"/>
    <mergeCell ref="G143:I143"/>
    <mergeCell ref="A145:C145"/>
    <mergeCell ref="E145:I145"/>
    <mergeCell ref="J145:O145"/>
    <mergeCell ref="A137:C137"/>
    <mergeCell ref="D137:D140"/>
    <mergeCell ref="E137:F137"/>
    <mergeCell ref="G137:I137"/>
    <mergeCell ref="J137:O137"/>
    <mergeCell ref="A138:C138"/>
    <mergeCell ref="E138:F138"/>
    <mergeCell ref="G138:I138"/>
    <mergeCell ref="J138:O138"/>
    <mergeCell ref="A139:C139"/>
    <mergeCell ref="E139:F139"/>
    <mergeCell ref="G139:I139"/>
    <mergeCell ref="J139:O139"/>
    <mergeCell ref="A140:C140"/>
    <mergeCell ref="E140:F140"/>
    <mergeCell ref="G140:I140"/>
    <mergeCell ref="J140:O140"/>
    <mergeCell ref="A133:C133"/>
    <mergeCell ref="D133:D136"/>
    <mergeCell ref="E133:F133"/>
    <mergeCell ref="G133:I133"/>
    <mergeCell ref="J133:O133"/>
    <mergeCell ref="A134:C134"/>
    <mergeCell ref="E134:F134"/>
    <mergeCell ref="G134:I134"/>
    <mergeCell ref="J134:O134"/>
    <mergeCell ref="A135:C135"/>
    <mergeCell ref="E135:F135"/>
    <mergeCell ref="G135:I135"/>
    <mergeCell ref="J135:O135"/>
    <mergeCell ref="A136:C136"/>
    <mergeCell ref="E136:F136"/>
    <mergeCell ref="G136:I136"/>
    <mergeCell ref="J136:O136"/>
    <mergeCell ref="A128:E128"/>
    <mergeCell ref="A129:B129"/>
    <mergeCell ref="C129:K129"/>
    <mergeCell ref="M129:O129"/>
    <mergeCell ref="A130:F130"/>
    <mergeCell ref="G130:I130"/>
    <mergeCell ref="A132:C132"/>
    <mergeCell ref="E132:I132"/>
    <mergeCell ref="J132:O132"/>
    <mergeCell ref="A124:C124"/>
    <mergeCell ref="D124:D127"/>
    <mergeCell ref="E124:F124"/>
    <mergeCell ref="G124:I124"/>
    <mergeCell ref="J124:O124"/>
    <mergeCell ref="A125:C125"/>
    <mergeCell ref="E125:F125"/>
    <mergeCell ref="G125:I125"/>
    <mergeCell ref="J125:O125"/>
    <mergeCell ref="A126:C126"/>
    <mergeCell ref="E126:F126"/>
    <mergeCell ref="G126:I126"/>
    <mergeCell ref="J126:O126"/>
    <mergeCell ref="A127:C127"/>
    <mergeCell ref="E127:F127"/>
    <mergeCell ref="G127:I127"/>
    <mergeCell ref="J127:O127"/>
    <mergeCell ref="A120:C120"/>
    <mergeCell ref="D120:D123"/>
    <mergeCell ref="E120:F120"/>
    <mergeCell ref="G120:I120"/>
    <mergeCell ref="J120:O120"/>
    <mergeCell ref="A121:C121"/>
    <mergeCell ref="E121:F121"/>
    <mergeCell ref="G121:I121"/>
    <mergeCell ref="J121:O121"/>
    <mergeCell ref="A122:C122"/>
    <mergeCell ref="E122:F122"/>
    <mergeCell ref="G122:I122"/>
    <mergeCell ref="J122:O122"/>
    <mergeCell ref="A123:C123"/>
    <mergeCell ref="E123:F123"/>
    <mergeCell ref="G123:I123"/>
    <mergeCell ref="J123:O123"/>
    <mergeCell ref="A115:E115"/>
    <mergeCell ref="A116:B116"/>
    <mergeCell ref="C116:K116"/>
    <mergeCell ref="M116:O116"/>
    <mergeCell ref="A117:F117"/>
    <mergeCell ref="G117:I117"/>
    <mergeCell ref="A119:C119"/>
    <mergeCell ref="E119:I119"/>
    <mergeCell ref="J119:O119"/>
    <mergeCell ref="A111:C111"/>
    <mergeCell ref="D111:D114"/>
    <mergeCell ref="E111:F111"/>
    <mergeCell ref="G111:I111"/>
    <mergeCell ref="J111:O111"/>
    <mergeCell ref="A112:C112"/>
    <mergeCell ref="E112:F112"/>
    <mergeCell ref="G112:I112"/>
    <mergeCell ref="J112:O112"/>
    <mergeCell ref="A113:C113"/>
    <mergeCell ref="E113:F113"/>
    <mergeCell ref="G113:I113"/>
    <mergeCell ref="J113:O113"/>
    <mergeCell ref="A114:C114"/>
    <mergeCell ref="E114:F114"/>
    <mergeCell ref="G114:I114"/>
    <mergeCell ref="J114:O114"/>
    <mergeCell ref="A107:C107"/>
    <mergeCell ref="D107:D110"/>
    <mergeCell ref="E107:F107"/>
    <mergeCell ref="G107:I107"/>
    <mergeCell ref="J107:O107"/>
    <mergeCell ref="A108:C108"/>
    <mergeCell ref="E108:F108"/>
    <mergeCell ref="G108:I108"/>
    <mergeCell ref="J108:O108"/>
    <mergeCell ref="A109:C109"/>
    <mergeCell ref="E109:F109"/>
    <mergeCell ref="G109:I109"/>
    <mergeCell ref="J109:O109"/>
    <mergeCell ref="A110:C110"/>
    <mergeCell ref="E110:F110"/>
    <mergeCell ref="G110:I110"/>
    <mergeCell ref="J110:O110"/>
    <mergeCell ref="A102:F102"/>
    <mergeCell ref="A103:B103"/>
    <mergeCell ref="C103:K103"/>
    <mergeCell ref="M103:O103"/>
    <mergeCell ref="A104:F104"/>
    <mergeCell ref="G104:I104"/>
    <mergeCell ref="A106:C106"/>
    <mergeCell ref="E106:I106"/>
    <mergeCell ref="J106:O106"/>
    <mergeCell ref="A97:C97"/>
    <mergeCell ref="D97:D100"/>
    <mergeCell ref="E97:F97"/>
    <mergeCell ref="G97:I97"/>
    <mergeCell ref="J97:O97"/>
    <mergeCell ref="A98:C98"/>
    <mergeCell ref="E98:F98"/>
    <mergeCell ref="G98:I98"/>
    <mergeCell ref="J98:O98"/>
    <mergeCell ref="A99:C99"/>
    <mergeCell ref="E99:F99"/>
    <mergeCell ref="G99:I99"/>
    <mergeCell ref="J99:O99"/>
    <mergeCell ref="A100:C100"/>
    <mergeCell ref="E100:F100"/>
    <mergeCell ref="G100:I100"/>
    <mergeCell ref="J100:O100"/>
    <mergeCell ref="A93:C93"/>
    <mergeCell ref="D93:D96"/>
    <mergeCell ref="E93:F93"/>
    <mergeCell ref="G93:I93"/>
    <mergeCell ref="J93:O93"/>
    <mergeCell ref="A94:C94"/>
    <mergeCell ref="E94:F94"/>
    <mergeCell ref="G94:I94"/>
    <mergeCell ref="J94:O94"/>
    <mergeCell ref="A95:C95"/>
    <mergeCell ref="E95:F95"/>
    <mergeCell ref="G95:I95"/>
    <mergeCell ref="J95:O95"/>
    <mergeCell ref="A96:C96"/>
    <mergeCell ref="E96:F96"/>
    <mergeCell ref="G96:I96"/>
    <mergeCell ref="J96:O96"/>
    <mergeCell ref="A88:F88"/>
    <mergeCell ref="A89:B89"/>
    <mergeCell ref="C89:K89"/>
    <mergeCell ref="M89:O89"/>
    <mergeCell ref="A90:F90"/>
    <mergeCell ref="G90:I90"/>
    <mergeCell ref="A92:C92"/>
    <mergeCell ref="E92:I92"/>
    <mergeCell ref="J92:O92"/>
    <mergeCell ref="A84:C84"/>
    <mergeCell ref="D84:D87"/>
    <mergeCell ref="E84:F84"/>
    <mergeCell ref="G84:I84"/>
    <mergeCell ref="J84:O84"/>
    <mergeCell ref="A85:C85"/>
    <mergeCell ref="E85:F85"/>
    <mergeCell ref="G85:I85"/>
    <mergeCell ref="J85:O85"/>
    <mergeCell ref="A86:C86"/>
    <mergeCell ref="E86:F86"/>
    <mergeCell ref="G86:I86"/>
    <mergeCell ref="J86:O86"/>
    <mergeCell ref="A87:C87"/>
    <mergeCell ref="E87:F87"/>
    <mergeCell ref="G87:I87"/>
    <mergeCell ref="J87:O87"/>
    <mergeCell ref="A80:C80"/>
    <mergeCell ref="D80:D83"/>
    <mergeCell ref="E80:F80"/>
    <mergeCell ref="G80:I80"/>
    <mergeCell ref="J80:O80"/>
    <mergeCell ref="A81:C81"/>
    <mergeCell ref="E81:F81"/>
    <mergeCell ref="G81:I81"/>
    <mergeCell ref="J81:O81"/>
    <mergeCell ref="A82:C82"/>
    <mergeCell ref="E82:F82"/>
    <mergeCell ref="G82:I82"/>
    <mergeCell ref="J82:O82"/>
    <mergeCell ref="A83:C83"/>
    <mergeCell ref="E83:F83"/>
    <mergeCell ref="G83:I83"/>
    <mergeCell ref="J83:O83"/>
    <mergeCell ref="A75:E75"/>
    <mergeCell ref="A76:B76"/>
    <mergeCell ref="C76:K76"/>
    <mergeCell ref="M76:O76"/>
    <mergeCell ref="A77:F77"/>
    <mergeCell ref="G77:I77"/>
    <mergeCell ref="A79:C79"/>
    <mergeCell ref="E79:I79"/>
    <mergeCell ref="J79:O79"/>
    <mergeCell ref="A71:C71"/>
    <mergeCell ref="D71:D74"/>
    <mergeCell ref="E71:F71"/>
    <mergeCell ref="G71:I71"/>
    <mergeCell ref="J71:O71"/>
    <mergeCell ref="A72:C72"/>
    <mergeCell ref="E72:F72"/>
    <mergeCell ref="G72:I72"/>
    <mergeCell ref="J72:O72"/>
    <mergeCell ref="A73:C73"/>
    <mergeCell ref="E73:F73"/>
    <mergeCell ref="G73:I73"/>
    <mergeCell ref="J73:O73"/>
    <mergeCell ref="A74:C74"/>
    <mergeCell ref="E74:F74"/>
    <mergeCell ref="G74:I74"/>
    <mergeCell ref="J74:O74"/>
    <mergeCell ref="A67:C67"/>
    <mergeCell ref="D67:D70"/>
    <mergeCell ref="E67:F67"/>
    <mergeCell ref="G67:I67"/>
    <mergeCell ref="J67:O67"/>
    <mergeCell ref="A68:C68"/>
    <mergeCell ref="E68:F68"/>
    <mergeCell ref="G68:I68"/>
    <mergeCell ref="J68:O68"/>
    <mergeCell ref="A69:C69"/>
    <mergeCell ref="E69:F69"/>
    <mergeCell ref="G69:I69"/>
    <mergeCell ref="J69:O69"/>
    <mergeCell ref="A70:C70"/>
    <mergeCell ref="E70:F70"/>
    <mergeCell ref="G70:I70"/>
    <mergeCell ref="J70:O70"/>
    <mergeCell ref="A62:E62"/>
    <mergeCell ref="A63:B63"/>
    <mergeCell ref="C63:K63"/>
    <mergeCell ref="M63:O63"/>
    <mergeCell ref="A64:F64"/>
    <mergeCell ref="G64:I64"/>
    <mergeCell ref="A66:C66"/>
    <mergeCell ref="E66:I66"/>
    <mergeCell ref="J66:O66"/>
    <mergeCell ref="J60:O60"/>
    <mergeCell ref="A61:C61"/>
    <mergeCell ref="E61:F61"/>
    <mergeCell ref="G61:I61"/>
    <mergeCell ref="J61:O61"/>
    <mergeCell ref="E60:F60"/>
    <mergeCell ref="G60:I60"/>
    <mergeCell ref="J58:O58"/>
    <mergeCell ref="A59:C59"/>
    <mergeCell ref="E59:F59"/>
    <mergeCell ref="G59:I59"/>
    <mergeCell ref="J59:O59"/>
    <mergeCell ref="A58:C58"/>
    <mergeCell ref="D58:D61"/>
    <mergeCell ref="E58:F58"/>
    <mergeCell ref="G58:I58"/>
    <mergeCell ref="A60:C60"/>
    <mergeCell ref="J57:O57"/>
    <mergeCell ref="A56:C56"/>
    <mergeCell ref="E56:F56"/>
    <mergeCell ref="G56:I56"/>
    <mergeCell ref="J56:O56"/>
    <mergeCell ref="A55:C55"/>
    <mergeCell ref="E55:F55"/>
    <mergeCell ref="G55:I55"/>
    <mergeCell ref="J55:O55"/>
    <mergeCell ref="E54:F54"/>
    <mergeCell ref="G54:I54"/>
    <mergeCell ref="A57:C57"/>
    <mergeCell ref="E57:F57"/>
    <mergeCell ref="A43:C43"/>
    <mergeCell ref="E43:F43"/>
    <mergeCell ref="E41:F41"/>
    <mergeCell ref="G47:I47"/>
    <mergeCell ref="G57:I57"/>
    <mergeCell ref="A47:C47"/>
    <mergeCell ref="E47:F47"/>
    <mergeCell ref="E45:F45"/>
    <mergeCell ref="G44:I44"/>
    <mergeCell ref="A44:C44"/>
    <mergeCell ref="A46:C46"/>
    <mergeCell ref="E46:F46"/>
    <mergeCell ref="A45:C45"/>
    <mergeCell ref="J54:O54"/>
    <mergeCell ref="C36:K36"/>
    <mergeCell ref="A50:B50"/>
    <mergeCell ref="C50:K50"/>
    <mergeCell ref="J53:O53"/>
    <mergeCell ref="M50:O50"/>
    <mergeCell ref="A51:F51"/>
    <mergeCell ref="G51:I51"/>
    <mergeCell ref="A53:C53"/>
    <mergeCell ref="E53:I53"/>
    <mergeCell ref="J45:O45"/>
    <mergeCell ref="E39:I39"/>
    <mergeCell ref="A41:C41"/>
    <mergeCell ref="G43:I43"/>
    <mergeCell ref="G41:I41"/>
    <mergeCell ref="J46:O46"/>
    <mergeCell ref="J47:O47"/>
    <mergeCell ref="D44:D47"/>
    <mergeCell ref="E44:F44"/>
    <mergeCell ref="G45:I45"/>
    <mergeCell ref="G46:I46"/>
    <mergeCell ref="A49:F49"/>
    <mergeCell ref="A54:C54"/>
    <mergeCell ref="D54:D57"/>
    <mergeCell ref="A37:F37"/>
    <mergeCell ref="A40:C40"/>
    <mergeCell ref="A42:C42"/>
    <mergeCell ref="E42:F42"/>
    <mergeCell ref="G42:I42"/>
    <mergeCell ref="D40:D43"/>
    <mergeCell ref="E40:F40"/>
    <mergeCell ref="J42:O42"/>
    <mergeCell ref="J43:O43"/>
    <mergeCell ref="J44:O44"/>
    <mergeCell ref="J41:O41"/>
    <mergeCell ref="A22:E22"/>
    <mergeCell ref="A29:C29"/>
    <mergeCell ref="J20:O20"/>
    <mergeCell ref="J21:O21"/>
    <mergeCell ref="G37:I37"/>
    <mergeCell ref="J40:O40"/>
    <mergeCell ref="A39:C39"/>
    <mergeCell ref="E30:F30"/>
    <mergeCell ref="D31:D34"/>
    <mergeCell ref="E33:F33"/>
    <mergeCell ref="G33:I33"/>
    <mergeCell ref="A30:C30"/>
    <mergeCell ref="G28:I28"/>
    <mergeCell ref="E28:F28"/>
    <mergeCell ref="J34:O34"/>
    <mergeCell ref="A35:F35"/>
    <mergeCell ref="G40:I40"/>
    <mergeCell ref="M36:O36"/>
    <mergeCell ref="A36:B36"/>
    <mergeCell ref="J39:O39"/>
    <mergeCell ref="J26:O26"/>
    <mergeCell ref="D27:D30"/>
    <mergeCell ref="A28:C28"/>
    <mergeCell ref="J28:O28"/>
    <mergeCell ref="J29:O29"/>
    <mergeCell ref="G30:I30"/>
    <mergeCell ref="J30:O30"/>
    <mergeCell ref="A27:C27"/>
    <mergeCell ref="C23:K23"/>
    <mergeCell ref="G29:I29"/>
    <mergeCell ref="G27:I27"/>
    <mergeCell ref="J27:O27"/>
    <mergeCell ref="M23:O23"/>
    <mergeCell ref="A24:F24"/>
    <mergeCell ref="G24:I24"/>
    <mergeCell ref="E29:F29"/>
    <mergeCell ref="A26:C26"/>
    <mergeCell ref="A9:E9"/>
    <mergeCell ref="E20:F20"/>
    <mergeCell ref="E21:F21"/>
    <mergeCell ref="G21:I21"/>
    <mergeCell ref="A15:C15"/>
    <mergeCell ref="A17:C17"/>
    <mergeCell ref="A16:C16"/>
    <mergeCell ref="G17:I17"/>
    <mergeCell ref="A13:C13"/>
    <mergeCell ref="D14:D17"/>
    <mergeCell ref="G11:I11"/>
    <mergeCell ref="E15:F15"/>
    <mergeCell ref="G15:I15"/>
    <mergeCell ref="G20:I20"/>
    <mergeCell ref="A21:C21"/>
    <mergeCell ref="D18:D21"/>
    <mergeCell ref="A18:C18"/>
    <mergeCell ref="A19:C19"/>
    <mergeCell ref="G14:I14"/>
    <mergeCell ref="E14:F14"/>
    <mergeCell ref="E19:F19"/>
    <mergeCell ref="G19:I19"/>
    <mergeCell ref="A20:C20"/>
    <mergeCell ref="J13:O13"/>
    <mergeCell ref="A10:B10"/>
    <mergeCell ref="A14:C14"/>
    <mergeCell ref="J14:O14"/>
    <mergeCell ref="M10:O10"/>
    <mergeCell ref="E13:I13"/>
    <mergeCell ref="C10:K10"/>
    <mergeCell ref="A11:F11"/>
    <mergeCell ref="P18:T18"/>
    <mergeCell ref="E16:F16"/>
    <mergeCell ref="G16:I16"/>
    <mergeCell ref="E17:F17"/>
    <mergeCell ref="E18:F18"/>
    <mergeCell ref="G18:I18"/>
    <mergeCell ref="J18:O18"/>
    <mergeCell ref="J17:O17"/>
    <mergeCell ref="J15:O15"/>
    <mergeCell ref="J16:O16"/>
    <mergeCell ref="J19:O19"/>
    <mergeCell ref="A23:B23"/>
    <mergeCell ref="E27:F27"/>
    <mergeCell ref="P33:T33"/>
    <mergeCell ref="E34:F34"/>
    <mergeCell ref="P34:T34"/>
    <mergeCell ref="J31:O31"/>
    <mergeCell ref="P31:T31"/>
    <mergeCell ref="E32:F32"/>
    <mergeCell ref="G32:I32"/>
    <mergeCell ref="P32:T32"/>
    <mergeCell ref="G31:I31"/>
    <mergeCell ref="A31:C31"/>
    <mergeCell ref="J33:O33"/>
    <mergeCell ref="J32:O32"/>
    <mergeCell ref="G34:I34"/>
    <mergeCell ref="A32:C32"/>
    <mergeCell ref="E31:F31"/>
    <mergeCell ref="A33:C33"/>
    <mergeCell ref="A34:C34"/>
    <mergeCell ref="P19:T19"/>
    <mergeCell ref="P20:T20"/>
    <mergeCell ref="P21:T21"/>
    <mergeCell ref="E26:I26"/>
  </mergeCells>
  <phoneticPr fontId="0" type="noConversion"/>
  <pageMargins left="1" right="1"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6:I569"/>
  <sheetViews>
    <sheetView topLeftCell="A40" workbookViewId="0">
      <selection activeCell="D7" sqref="D7"/>
    </sheetView>
  </sheetViews>
  <sheetFormatPr defaultRowHeight="12.75"/>
  <cols>
    <col min="1" max="1" width="10.42578125" customWidth="1"/>
    <col min="6" max="6" width="13" customWidth="1"/>
  </cols>
  <sheetData>
    <row r="6" spans="1:9" ht="15.75">
      <c r="A6" s="814" t="s">
        <v>899</v>
      </c>
      <c r="B6" s="814"/>
      <c r="C6" s="814"/>
      <c r="D6" s="814"/>
      <c r="E6" s="814"/>
      <c r="F6" s="814"/>
      <c r="G6" s="814"/>
      <c r="H6" s="814"/>
      <c r="I6" s="814"/>
    </row>
    <row r="7" spans="1:9">
      <c r="A7" s="728"/>
      <c r="B7" s="728"/>
      <c r="C7" s="728"/>
      <c r="D7" s="728"/>
      <c r="E7" s="728"/>
      <c r="F7" s="728"/>
      <c r="G7" s="728"/>
      <c r="H7" s="728"/>
      <c r="I7" s="728"/>
    </row>
    <row r="8" spans="1:9">
      <c r="A8" s="728"/>
      <c r="B8" s="728"/>
      <c r="C8" s="728"/>
      <c r="D8" s="728"/>
      <c r="E8" s="728"/>
      <c r="F8" s="728"/>
      <c r="G8" s="728"/>
      <c r="H8" s="728"/>
      <c r="I8" s="728"/>
    </row>
    <row r="10" spans="1:9" ht="15.75" customHeight="1">
      <c r="A10" s="815" t="s">
        <v>159</v>
      </c>
      <c r="B10" s="816"/>
      <c r="C10" s="816"/>
      <c r="D10" s="816"/>
      <c r="E10" s="816"/>
      <c r="F10" s="816"/>
      <c r="G10" s="816"/>
      <c r="H10" s="816"/>
      <c r="I10" s="816"/>
    </row>
    <row r="11" spans="1:9" ht="21.75" customHeight="1" thickBot="1">
      <c r="A11" s="815" t="s">
        <v>428</v>
      </c>
      <c r="B11" s="815"/>
      <c r="C11" s="815"/>
      <c r="D11" s="815"/>
      <c r="E11" s="815"/>
      <c r="F11" s="815"/>
      <c r="G11" s="815"/>
      <c r="H11" s="815"/>
      <c r="I11" s="815"/>
    </row>
    <row r="12" spans="1:9" ht="80.25" customHeight="1">
      <c r="A12" s="826" t="s">
        <v>535</v>
      </c>
      <c r="B12" s="827"/>
      <c r="C12" s="827"/>
      <c r="D12" s="827"/>
      <c r="E12" s="827"/>
      <c r="F12" s="827"/>
      <c r="G12" s="827"/>
      <c r="H12" s="827"/>
      <c r="I12" s="828"/>
    </row>
    <row r="13" spans="1:9" ht="69" customHeight="1">
      <c r="A13" s="829" t="s">
        <v>537</v>
      </c>
      <c r="B13" s="830"/>
      <c r="C13" s="830"/>
      <c r="D13" s="830"/>
      <c r="E13" s="830"/>
      <c r="F13" s="830"/>
      <c r="G13" s="830"/>
      <c r="H13" s="830"/>
      <c r="I13" s="831"/>
    </row>
    <row r="14" spans="1:9" ht="15" customHeight="1">
      <c r="A14" s="829" t="s">
        <v>538</v>
      </c>
      <c r="B14" s="830"/>
      <c r="C14" s="830"/>
      <c r="D14" s="830"/>
      <c r="E14" s="830"/>
      <c r="F14" s="830"/>
      <c r="G14" s="830"/>
      <c r="H14" s="830"/>
      <c r="I14" s="831"/>
    </row>
    <row r="15" spans="1:9" ht="36" customHeight="1" thickBot="1">
      <c r="A15" s="832" t="s">
        <v>539</v>
      </c>
      <c r="B15" s="833"/>
      <c r="C15" s="833"/>
      <c r="D15" s="833"/>
      <c r="E15" s="833"/>
      <c r="F15" s="833"/>
      <c r="G15" s="833"/>
      <c r="H15" s="833"/>
      <c r="I15" s="834"/>
    </row>
    <row r="16" spans="1:9" ht="21.75" hidden="1" customHeight="1">
      <c r="A16" s="18"/>
      <c r="B16" s="18"/>
      <c r="C16" s="18"/>
      <c r="D16" s="18"/>
      <c r="E16" s="18"/>
      <c r="F16" s="18"/>
      <c r="G16" s="18"/>
      <c r="H16" s="18"/>
      <c r="I16" s="18"/>
    </row>
    <row r="17" spans="1:9" ht="13.5" thickBot="1">
      <c r="A17" s="9" t="s">
        <v>429</v>
      </c>
      <c r="B17" s="5"/>
      <c r="C17" s="5"/>
      <c r="D17" s="5"/>
      <c r="E17" s="5"/>
      <c r="F17" s="5"/>
      <c r="G17" s="5"/>
      <c r="H17" s="5"/>
      <c r="I17" s="5"/>
    </row>
    <row r="18" spans="1:9">
      <c r="A18" s="817" t="s">
        <v>540</v>
      </c>
      <c r="B18" s="818"/>
      <c r="C18" s="818"/>
      <c r="D18" s="818"/>
      <c r="E18" s="818"/>
      <c r="F18" s="818"/>
      <c r="G18" s="818"/>
      <c r="H18" s="818"/>
      <c r="I18" s="819"/>
    </row>
    <row r="19" spans="1:9">
      <c r="A19" s="820"/>
      <c r="B19" s="821"/>
      <c r="C19" s="821"/>
      <c r="D19" s="821"/>
      <c r="E19" s="821"/>
      <c r="F19" s="821"/>
      <c r="G19" s="821"/>
      <c r="H19" s="821"/>
      <c r="I19" s="822"/>
    </row>
    <row r="20" spans="1:9" ht="2.25" customHeight="1" thickBot="1">
      <c r="A20" s="820"/>
      <c r="B20" s="821"/>
      <c r="C20" s="821"/>
      <c r="D20" s="821"/>
      <c r="E20" s="821"/>
      <c r="F20" s="821"/>
      <c r="G20" s="821"/>
      <c r="H20" s="821"/>
      <c r="I20" s="822"/>
    </row>
    <row r="21" spans="1:9" hidden="1">
      <c r="A21" s="820"/>
      <c r="B21" s="821"/>
      <c r="C21" s="821"/>
      <c r="D21" s="821"/>
      <c r="E21" s="821"/>
      <c r="F21" s="821"/>
      <c r="G21" s="821"/>
      <c r="H21" s="821"/>
      <c r="I21" s="822"/>
    </row>
    <row r="22" spans="1:9" hidden="1">
      <c r="A22" s="820"/>
      <c r="B22" s="821"/>
      <c r="C22" s="821"/>
      <c r="D22" s="821"/>
      <c r="E22" s="821"/>
      <c r="F22" s="821"/>
      <c r="G22" s="821"/>
      <c r="H22" s="821"/>
      <c r="I22" s="822"/>
    </row>
    <row r="23" spans="1:9" hidden="1">
      <c r="A23" s="820"/>
      <c r="B23" s="821"/>
      <c r="C23" s="821"/>
      <c r="D23" s="821"/>
      <c r="E23" s="821"/>
      <c r="F23" s="821"/>
      <c r="G23" s="821"/>
      <c r="H23" s="821"/>
      <c r="I23" s="822"/>
    </row>
    <row r="24" spans="1:9" hidden="1">
      <c r="A24" s="820"/>
      <c r="B24" s="821"/>
      <c r="C24" s="821"/>
      <c r="D24" s="821"/>
      <c r="E24" s="821"/>
      <c r="F24" s="821"/>
      <c r="G24" s="821"/>
      <c r="H24" s="821"/>
      <c r="I24" s="822"/>
    </row>
    <row r="25" spans="1:9" ht="84.75" hidden="1" customHeight="1" thickBot="1">
      <c r="A25" s="823"/>
      <c r="B25" s="824"/>
      <c r="C25" s="824"/>
      <c r="D25" s="824"/>
      <c r="E25" s="824"/>
      <c r="F25" s="824"/>
      <c r="G25" s="824"/>
      <c r="H25" s="824"/>
      <c r="I25" s="825"/>
    </row>
    <row r="26" spans="1:9" ht="8.25" hidden="1" customHeight="1" thickBot="1">
      <c r="A26" s="9"/>
      <c r="B26" s="5"/>
      <c r="C26" s="5"/>
      <c r="D26" s="5"/>
      <c r="E26" s="5"/>
      <c r="F26" s="5"/>
      <c r="G26" s="5"/>
      <c r="H26" s="5"/>
      <c r="I26" s="5"/>
    </row>
    <row r="27" spans="1:9" ht="13.5" hidden="1" thickBot="1">
      <c r="A27" s="9" t="s">
        <v>430</v>
      </c>
      <c r="B27" s="5"/>
      <c r="C27" s="5"/>
      <c r="D27" s="5"/>
      <c r="E27" s="5"/>
      <c r="F27" s="5"/>
      <c r="G27" s="5"/>
      <c r="H27" s="5"/>
      <c r="I27" s="5"/>
    </row>
    <row r="28" spans="1:9" ht="13.5" customHeight="1">
      <c r="A28" s="817" t="s">
        <v>536</v>
      </c>
      <c r="B28" s="818"/>
      <c r="C28" s="818"/>
      <c r="D28" s="818"/>
      <c r="E28" s="818"/>
      <c r="F28" s="818"/>
      <c r="G28" s="818"/>
      <c r="H28" s="818"/>
      <c r="I28" s="819"/>
    </row>
    <row r="29" spans="1:9" ht="12.75" customHeight="1">
      <c r="A29" s="820"/>
      <c r="B29" s="821"/>
      <c r="C29" s="821"/>
      <c r="D29" s="821"/>
      <c r="E29" s="821"/>
      <c r="F29" s="821"/>
      <c r="G29" s="821"/>
      <c r="H29" s="821"/>
      <c r="I29" s="822"/>
    </row>
    <row r="30" spans="1:9" ht="0.75" customHeight="1">
      <c r="A30" s="820"/>
      <c r="B30" s="821"/>
      <c r="C30" s="821"/>
      <c r="D30" s="821"/>
      <c r="E30" s="821"/>
      <c r="F30" s="821"/>
      <c r="G30" s="821"/>
      <c r="H30" s="821"/>
      <c r="I30" s="822"/>
    </row>
    <row r="31" spans="1:9" ht="0.75" customHeight="1">
      <c r="A31" s="820"/>
      <c r="B31" s="821"/>
      <c r="C31" s="821"/>
      <c r="D31" s="821"/>
      <c r="E31" s="821"/>
      <c r="F31" s="821"/>
      <c r="G31" s="821"/>
      <c r="H31" s="821"/>
      <c r="I31" s="822"/>
    </row>
    <row r="32" spans="1:9" ht="0.75" customHeight="1">
      <c r="A32" s="820"/>
      <c r="B32" s="821"/>
      <c r="C32" s="821"/>
      <c r="D32" s="821"/>
      <c r="E32" s="821"/>
      <c r="F32" s="821"/>
      <c r="G32" s="821"/>
      <c r="H32" s="821"/>
      <c r="I32" s="822"/>
    </row>
    <row r="33" spans="1:9" ht="12.75" customHeight="1">
      <c r="A33" s="820"/>
      <c r="B33" s="821"/>
      <c r="C33" s="821"/>
      <c r="D33" s="821"/>
      <c r="E33" s="821"/>
      <c r="F33" s="821"/>
      <c r="G33" s="821"/>
      <c r="H33" s="821"/>
      <c r="I33" s="822"/>
    </row>
    <row r="34" spans="1:9" ht="12.75" customHeight="1">
      <c r="A34" s="820"/>
      <c r="B34" s="821"/>
      <c r="C34" s="821"/>
      <c r="D34" s="821"/>
      <c r="E34" s="821"/>
      <c r="F34" s="821"/>
      <c r="G34" s="821"/>
      <c r="H34" s="821"/>
      <c r="I34" s="822"/>
    </row>
    <row r="35" spans="1:9" ht="12.75" customHeight="1">
      <c r="A35" s="820"/>
      <c r="B35" s="821"/>
      <c r="C35" s="821"/>
      <c r="D35" s="821"/>
      <c r="E35" s="821"/>
      <c r="F35" s="821"/>
      <c r="G35" s="821"/>
      <c r="H35" s="821"/>
      <c r="I35" s="822"/>
    </row>
    <row r="36" spans="1:9" ht="12.75" customHeight="1">
      <c r="A36" s="820"/>
      <c r="B36" s="821"/>
      <c r="C36" s="821"/>
      <c r="D36" s="821"/>
      <c r="E36" s="821"/>
      <c r="F36" s="821"/>
      <c r="G36" s="821"/>
      <c r="H36" s="821"/>
      <c r="I36" s="822"/>
    </row>
    <row r="37" spans="1:9" ht="12.75" customHeight="1">
      <c r="A37" s="820"/>
      <c r="B37" s="821"/>
      <c r="C37" s="821"/>
      <c r="D37" s="821"/>
      <c r="E37" s="821"/>
      <c r="F37" s="821"/>
      <c r="G37" s="821"/>
      <c r="H37" s="821"/>
      <c r="I37" s="822"/>
    </row>
    <row r="38" spans="1:9" ht="12.75" customHeight="1">
      <c r="A38" s="820"/>
      <c r="B38" s="821"/>
      <c r="C38" s="821"/>
      <c r="D38" s="821"/>
      <c r="E38" s="821"/>
      <c r="F38" s="821"/>
      <c r="G38" s="821"/>
      <c r="H38" s="821"/>
      <c r="I38" s="822"/>
    </row>
    <row r="39" spans="1:9" ht="12.75" customHeight="1">
      <c r="A39" s="820"/>
      <c r="B39" s="821"/>
      <c r="C39" s="821"/>
      <c r="D39" s="821"/>
      <c r="E39" s="821"/>
      <c r="F39" s="821"/>
      <c r="G39" s="821"/>
      <c r="H39" s="821"/>
      <c r="I39" s="822"/>
    </row>
    <row r="40" spans="1:9" ht="12.75" customHeight="1">
      <c r="A40" s="820"/>
      <c r="B40" s="821"/>
      <c r="C40" s="821"/>
      <c r="D40" s="821"/>
      <c r="E40" s="821"/>
      <c r="F40" s="821"/>
      <c r="G40" s="821"/>
      <c r="H40" s="821"/>
      <c r="I40" s="822"/>
    </row>
    <row r="41" spans="1:9" ht="12.75" customHeight="1">
      <c r="A41" s="820"/>
      <c r="B41" s="821"/>
      <c r="C41" s="821"/>
      <c r="D41" s="821"/>
      <c r="E41" s="821"/>
      <c r="F41" s="821"/>
      <c r="G41" s="821"/>
      <c r="H41" s="821"/>
      <c r="I41" s="822"/>
    </row>
    <row r="42" spans="1:9" ht="12.75" customHeight="1">
      <c r="A42" s="820"/>
      <c r="B42" s="821"/>
      <c r="C42" s="821"/>
      <c r="D42" s="821"/>
      <c r="E42" s="821"/>
      <c r="F42" s="821"/>
      <c r="G42" s="821"/>
      <c r="H42" s="821"/>
      <c r="I42" s="822"/>
    </row>
    <row r="43" spans="1:9" ht="12.75" customHeight="1">
      <c r="A43" s="820"/>
      <c r="B43" s="821"/>
      <c r="C43" s="821"/>
      <c r="D43" s="821"/>
      <c r="E43" s="821"/>
      <c r="F43" s="821"/>
      <c r="G43" s="821"/>
      <c r="H43" s="821"/>
      <c r="I43" s="822"/>
    </row>
    <row r="44" spans="1:9" ht="34.9" customHeight="1" thickBot="1">
      <c r="A44" s="823"/>
      <c r="B44" s="824"/>
      <c r="C44" s="824"/>
      <c r="D44" s="824"/>
      <c r="E44" s="824"/>
      <c r="F44" s="824"/>
      <c r="G44" s="824"/>
      <c r="H44" s="824"/>
      <c r="I44" s="825"/>
    </row>
    <row r="45" spans="1:9">
      <c r="A45" s="9"/>
      <c r="B45" s="5"/>
      <c r="C45" s="5"/>
      <c r="D45" s="5"/>
      <c r="E45" s="5"/>
      <c r="F45" s="5"/>
      <c r="G45" s="5"/>
      <c r="H45" s="5"/>
      <c r="I45" s="5"/>
    </row>
    <row r="46" spans="1:9">
      <c r="A46" s="5"/>
      <c r="B46" s="5"/>
      <c r="C46" s="5"/>
      <c r="D46" s="5"/>
      <c r="E46" s="5"/>
      <c r="F46" s="5"/>
      <c r="G46" s="5"/>
      <c r="H46" s="5"/>
      <c r="I46" s="5"/>
    </row>
    <row r="47" spans="1:9">
      <c r="A47" s="5"/>
      <c r="B47" s="5"/>
      <c r="C47" s="5"/>
      <c r="D47" s="5"/>
      <c r="E47" s="5"/>
      <c r="F47" s="5"/>
      <c r="G47" s="5"/>
      <c r="H47" s="5"/>
      <c r="I47" s="5"/>
    </row>
    <row r="48" spans="1:9">
      <c r="A48" s="5"/>
      <c r="B48" s="5"/>
      <c r="C48" s="5"/>
      <c r="D48" s="5"/>
      <c r="E48" s="5"/>
      <c r="F48" s="5"/>
      <c r="G48" s="5"/>
      <c r="H48" s="5"/>
      <c r="I48" s="5"/>
    </row>
    <row r="49" spans="1:9">
      <c r="A49" s="5"/>
      <c r="B49" s="5"/>
      <c r="C49" s="5"/>
      <c r="D49" s="5"/>
      <c r="E49" s="5"/>
      <c r="F49" s="5"/>
      <c r="G49" s="5"/>
      <c r="H49" s="5"/>
      <c r="I49" s="5"/>
    </row>
    <row r="50" spans="1:9">
      <c r="A50" s="5"/>
      <c r="B50" s="5"/>
      <c r="C50" s="5"/>
      <c r="D50" s="5"/>
      <c r="E50" s="5"/>
      <c r="F50" s="5"/>
      <c r="G50" s="5"/>
      <c r="H50" s="5"/>
      <c r="I50" s="5"/>
    </row>
    <row r="51" spans="1:9">
      <c r="A51" s="5"/>
      <c r="B51" s="5"/>
      <c r="C51" s="5"/>
      <c r="D51" s="5"/>
      <c r="E51" s="5"/>
      <c r="F51" s="5"/>
      <c r="G51" s="5"/>
      <c r="H51" s="5"/>
      <c r="I51" s="5"/>
    </row>
    <row r="52" spans="1:9">
      <c r="A52" s="5"/>
      <c r="B52" s="5"/>
      <c r="C52" s="5"/>
      <c r="D52" s="5"/>
      <c r="E52" s="5"/>
      <c r="F52" s="5"/>
      <c r="G52" s="5"/>
      <c r="H52" s="5"/>
      <c r="I52" s="5"/>
    </row>
    <row r="53" spans="1:9">
      <c r="A53" s="5"/>
      <c r="B53" s="5"/>
      <c r="C53" s="5"/>
      <c r="D53" s="5"/>
      <c r="E53" s="5"/>
      <c r="F53" s="5"/>
      <c r="G53" s="5"/>
      <c r="H53" s="5"/>
      <c r="I53" s="5"/>
    </row>
    <row r="54" spans="1:9">
      <c r="A54" s="5"/>
      <c r="B54" s="5"/>
      <c r="C54" s="5"/>
      <c r="D54" s="5"/>
      <c r="E54" s="5"/>
      <c r="F54" s="5"/>
      <c r="G54" s="5"/>
      <c r="H54" s="5"/>
      <c r="I54" s="5"/>
    </row>
    <row r="55" spans="1:9">
      <c r="A55" s="5"/>
      <c r="B55" s="5"/>
      <c r="C55" s="5"/>
      <c r="D55" s="5"/>
      <c r="E55" s="5"/>
      <c r="F55" s="5"/>
      <c r="G55" s="5"/>
      <c r="H55" s="5"/>
      <c r="I55" s="5"/>
    </row>
    <row r="56" spans="1:9">
      <c r="A56" s="5"/>
      <c r="B56" s="5"/>
      <c r="C56" s="5"/>
      <c r="D56" s="5"/>
      <c r="E56" s="5"/>
      <c r="F56" s="5"/>
      <c r="G56" s="5"/>
      <c r="H56" s="5"/>
      <c r="I56" s="5"/>
    </row>
    <row r="57" spans="1:9">
      <c r="A57" s="5"/>
      <c r="B57" s="5"/>
      <c r="C57" s="5"/>
      <c r="D57" s="5"/>
      <c r="E57" s="5"/>
      <c r="F57" s="5"/>
      <c r="G57" s="5"/>
      <c r="H57" s="5"/>
      <c r="I57" s="5"/>
    </row>
    <row r="58" spans="1:9">
      <c r="A58" s="5"/>
      <c r="B58" s="5"/>
      <c r="C58" s="5"/>
      <c r="D58" s="5"/>
      <c r="E58" s="5"/>
      <c r="F58" s="5"/>
      <c r="G58" s="5"/>
      <c r="H58" s="5"/>
      <c r="I58" s="5"/>
    </row>
    <row r="59" spans="1:9">
      <c r="A59" s="5"/>
      <c r="B59" s="5"/>
      <c r="C59" s="5"/>
      <c r="D59" s="5"/>
      <c r="E59" s="5"/>
      <c r="F59" s="5"/>
      <c r="G59" s="5"/>
      <c r="H59" s="5"/>
      <c r="I59" s="5"/>
    </row>
    <row r="60" spans="1:9">
      <c r="A60" s="5"/>
      <c r="B60" s="5"/>
      <c r="C60" s="5"/>
      <c r="D60" s="5"/>
      <c r="E60" s="5"/>
      <c r="F60" s="5"/>
      <c r="G60" s="5"/>
      <c r="H60" s="5"/>
      <c r="I60" s="5"/>
    </row>
    <row r="61" spans="1:9">
      <c r="A61" s="5"/>
      <c r="B61" s="5"/>
      <c r="C61" s="5"/>
      <c r="D61" s="5"/>
      <c r="E61" s="5"/>
      <c r="F61" s="5"/>
      <c r="G61" s="5"/>
      <c r="H61" s="5"/>
      <c r="I61" s="5"/>
    </row>
    <row r="62" spans="1:9">
      <c r="A62" s="5"/>
      <c r="B62" s="5"/>
      <c r="C62" s="5"/>
      <c r="D62" s="5"/>
      <c r="E62" s="5"/>
      <c r="F62" s="5"/>
      <c r="G62" s="5"/>
      <c r="H62" s="5"/>
      <c r="I62" s="5"/>
    </row>
    <row r="63" spans="1:9">
      <c r="A63" s="5"/>
      <c r="B63" s="5"/>
      <c r="C63" s="5"/>
      <c r="D63" s="5"/>
      <c r="E63" s="5"/>
      <c r="F63" s="5"/>
      <c r="G63" s="5"/>
      <c r="H63" s="5"/>
      <c r="I63" s="5"/>
    </row>
    <row r="64" spans="1:9">
      <c r="A64" s="5"/>
      <c r="B64" s="5"/>
      <c r="C64" s="5"/>
      <c r="D64" s="5"/>
      <c r="E64" s="5"/>
      <c r="F64" s="5"/>
      <c r="G64" s="5"/>
      <c r="H64" s="5"/>
      <c r="I64" s="5"/>
    </row>
    <row r="65" spans="1:9">
      <c r="A65" s="5"/>
      <c r="B65" s="5"/>
      <c r="C65" s="5"/>
      <c r="D65" s="5"/>
      <c r="E65" s="5"/>
      <c r="F65" s="5"/>
      <c r="G65" s="5"/>
      <c r="H65" s="5"/>
      <c r="I65" s="5"/>
    </row>
    <row r="66" spans="1:9">
      <c r="A66" s="5"/>
      <c r="B66" s="5"/>
      <c r="C66" s="5"/>
      <c r="D66" s="5"/>
      <c r="E66" s="5"/>
      <c r="F66" s="5"/>
      <c r="G66" s="5"/>
      <c r="H66" s="5"/>
      <c r="I66" s="5"/>
    </row>
    <row r="67" spans="1:9">
      <c r="A67" s="5"/>
      <c r="B67" s="5"/>
      <c r="C67" s="5"/>
      <c r="D67" s="5"/>
      <c r="E67" s="5"/>
      <c r="F67" s="5"/>
      <c r="G67" s="5"/>
      <c r="H67" s="5"/>
      <c r="I67" s="5"/>
    </row>
    <row r="68" spans="1:9">
      <c r="A68" s="5"/>
      <c r="B68" s="5"/>
      <c r="C68" s="5"/>
      <c r="D68" s="5"/>
      <c r="E68" s="5"/>
      <c r="F68" s="5"/>
      <c r="G68" s="5"/>
      <c r="H68" s="5"/>
      <c r="I68" s="5"/>
    </row>
    <row r="69" spans="1:9">
      <c r="A69" s="5"/>
      <c r="B69" s="5"/>
      <c r="C69" s="5"/>
      <c r="D69" s="5"/>
      <c r="E69" s="5"/>
      <c r="F69" s="5"/>
      <c r="G69" s="5"/>
      <c r="H69" s="5"/>
      <c r="I69" s="5"/>
    </row>
    <row r="70" spans="1:9">
      <c r="A70" s="5"/>
      <c r="B70" s="5"/>
      <c r="C70" s="5"/>
      <c r="D70" s="5"/>
      <c r="E70" s="5"/>
      <c r="F70" s="5"/>
      <c r="G70" s="5"/>
      <c r="H70" s="5"/>
      <c r="I70" s="5"/>
    </row>
    <row r="71" spans="1:9">
      <c r="A71" s="5"/>
      <c r="B71" s="5"/>
      <c r="C71" s="5"/>
      <c r="D71" s="5"/>
      <c r="E71" s="5"/>
      <c r="F71" s="5"/>
      <c r="G71" s="5"/>
      <c r="H71" s="5"/>
      <c r="I71" s="5"/>
    </row>
    <row r="72" spans="1:9">
      <c r="A72" s="5"/>
      <c r="B72" s="5"/>
      <c r="C72" s="5"/>
      <c r="D72" s="5"/>
      <c r="E72" s="5"/>
      <c r="F72" s="5"/>
      <c r="G72" s="5"/>
      <c r="H72" s="5"/>
      <c r="I72" s="5"/>
    </row>
    <row r="73" spans="1:9">
      <c r="A73" s="5"/>
      <c r="B73" s="5"/>
      <c r="C73" s="5"/>
      <c r="D73" s="5"/>
      <c r="E73" s="5"/>
      <c r="F73" s="5"/>
      <c r="G73" s="5"/>
      <c r="H73" s="5"/>
      <c r="I73" s="5"/>
    </row>
    <row r="74" spans="1:9">
      <c r="A74" s="5"/>
      <c r="B74" s="5"/>
      <c r="C74" s="5"/>
      <c r="D74" s="5"/>
      <c r="E74" s="5"/>
      <c r="F74" s="5"/>
      <c r="G74" s="5"/>
      <c r="H74" s="5"/>
      <c r="I74" s="5"/>
    </row>
    <row r="75" spans="1:9">
      <c r="A75" s="5"/>
      <c r="B75" s="5"/>
      <c r="C75" s="5"/>
      <c r="D75" s="5"/>
      <c r="E75" s="5"/>
      <c r="F75" s="5"/>
      <c r="G75" s="5"/>
      <c r="H75" s="5"/>
      <c r="I75" s="5"/>
    </row>
    <row r="76" spans="1:9">
      <c r="A76" s="5"/>
      <c r="B76" s="5"/>
      <c r="C76" s="5"/>
      <c r="D76" s="5"/>
      <c r="E76" s="5"/>
      <c r="F76" s="5"/>
      <c r="G76" s="5"/>
      <c r="H76" s="5"/>
      <c r="I76" s="5"/>
    </row>
    <row r="77" spans="1:9">
      <c r="A77" s="5"/>
      <c r="B77" s="5"/>
      <c r="C77" s="5"/>
      <c r="D77" s="5"/>
      <c r="E77" s="5"/>
      <c r="F77" s="5"/>
      <c r="G77" s="5"/>
      <c r="H77" s="5"/>
      <c r="I77" s="5"/>
    </row>
    <row r="78" spans="1:9">
      <c r="A78" s="5"/>
      <c r="B78" s="5"/>
      <c r="C78" s="5"/>
      <c r="D78" s="5"/>
      <c r="E78" s="5"/>
      <c r="F78" s="5"/>
      <c r="G78" s="5"/>
      <c r="H78" s="5"/>
      <c r="I78" s="5"/>
    </row>
    <row r="79" spans="1:9">
      <c r="A79" s="5"/>
      <c r="B79" s="5"/>
      <c r="C79" s="5"/>
      <c r="D79" s="5"/>
      <c r="E79" s="5"/>
      <c r="F79" s="5"/>
      <c r="G79" s="5"/>
      <c r="H79" s="5"/>
      <c r="I79" s="5"/>
    </row>
    <row r="80" spans="1:9">
      <c r="A80" s="5"/>
      <c r="B80" s="5"/>
      <c r="C80" s="5"/>
      <c r="D80" s="5"/>
      <c r="E80" s="5"/>
      <c r="F80" s="5"/>
      <c r="G80" s="5"/>
      <c r="H80" s="5"/>
      <c r="I80" s="5"/>
    </row>
    <row r="81" spans="1:9">
      <c r="A81" s="5"/>
      <c r="B81" s="5"/>
      <c r="C81" s="5"/>
      <c r="D81" s="5"/>
      <c r="E81" s="5"/>
      <c r="F81" s="5"/>
      <c r="G81" s="5"/>
      <c r="H81" s="5"/>
      <c r="I81" s="5"/>
    </row>
    <row r="82" spans="1:9">
      <c r="A82" s="5"/>
      <c r="B82" s="5"/>
      <c r="C82" s="5"/>
      <c r="D82" s="5"/>
      <c r="E82" s="5"/>
      <c r="F82" s="5"/>
      <c r="G82" s="5"/>
      <c r="H82" s="5"/>
      <c r="I82" s="5"/>
    </row>
    <row r="83" spans="1:9">
      <c r="A83" s="5"/>
      <c r="B83" s="5"/>
      <c r="C83" s="5"/>
      <c r="D83" s="5"/>
      <c r="E83" s="5"/>
      <c r="F83" s="5"/>
      <c r="G83" s="5"/>
      <c r="H83" s="5"/>
      <c r="I83" s="5"/>
    </row>
    <row r="84" spans="1:9">
      <c r="A84" s="5"/>
      <c r="B84" s="5"/>
      <c r="C84" s="5"/>
      <c r="D84" s="5"/>
      <c r="E84" s="5"/>
      <c r="F84" s="5"/>
      <c r="G84" s="5"/>
      <c r="H84" s="5"/>
      <c r="I84" s="5"/>
    </row>
    <row r="85" spans="1:9">
      <c r="A85" s="5"/>
      <c r="B85" s="5"/>
      <c r="C85" s="5"/>
      <c r="D85" s="5"/>
      <c r="E85" s="5"/>
      <c r="F85" s="5"/>
      <c r="G85" s="5"/>
      <c r="H85" s="5"/>
      <c r="I85" s="5"/>
    </row>
    <row r="86" spans="1:9">
      <c r="A86" s="5"/>
      <c r="B86" s="5"/>
      <c r="C86" s="5"/>
      <c r="D86" s="5"/>
      <c r="E86" s="5"/>
      <c r="F86" s="5"/>
      <c r="G86" s="5"/>
      <c r="H86" s="5"/>
      <c r="I86" s="5"/>
    </row>
    <row r="87" spans="1:9">
      <c r="A87" s="5"/>
      <c r="B87" s="5"/>
      <c r="C87" s="5"/>
      <c r="D87" s="5"/>
      <c r="E87" s="5"/>
      <c r="F87" s="5"/>
      <c r="G87" s="5"/>
      <c r="H87" s="5"/>
      <c r="I87" s="5"/>
    </row>
    <row r="88" spans="1:9">
      <c r="A88" s="5"/>
      <c r="B88" s="5"/>
      <c r="C88" s="5"/>
      <c r="D88" s="5"/>
      <c r="E88" s="5"/>
      <c r="F88" s="5"/>
      <c r="G88" s="5"/>
      <c r="H88" s="5"/>
      <c r="I88" s="5"/>
    </row>
    <row r="89" spans="1:9">
      <c r="A89" s="5"/>
      <c r="B89" s="5"/>
      <c r="C89" s="5"/>
      <c r="D89" s="5"/>
      <c r="E89" s="5"/>
      <c r="F89" s="5"/>
      <c r="G89" s="5"/>
      <c r="H89" s="5"/>
      <c r="I89" s="5"/>
    </row>
    <row r="90" spans="1:9">
      <c r="A90" s="5"/>
      <c r="B90" s="5"/>
      <c r="C90" s="5"/>
      <c r="D90" s="5"/>
      <c r="E90" s="5"/>
      <c r="F90" s="5"/>
      <c r="G90" s="5"/>
      <c r="H90" s="5"/>
      <c r="I90" s="5"/>
    </row>
    <row r="91" spans="1:9">
      <c r="A91" s="5"/>
      <c r="B91" s="5"/>
      <c r="C91" s="5"/>
      <c r="D91" s="5"/>
      <c r="E91" s="5"/>
      <c r="F91" s="5"/>
      <c r="G91" s="5"/>
      <c r="H91" s="5"/>
      <c r="I91" s="5"/>
    </row>
    <row r="92" spans="1:9">
      <c r="A92" s="5"/>
      <c r="B92" s="5"/>
      <c r="C92" s="5"/>
      <c r="D92" s="5"/>
      <c r="E92" s="5"/>
      <c r="F92" s="5"/>
      <c r="G92" s="5"/>
      <c r="H92" s="5"/>
      <c r="I92" s="5"/>
    </row>
    <row r="93" spans="1:9">
      <c r="A93" s="5"/>
      <c r="B93" s="5"/>
      <c r="C93" s="5"/>
      <c r="D93" s="5"/>
      <c r="E93" s="5"/>
      <c r="F93" s="5"/>
      <c r="G93" s="5"/>
      <c r="H93" s="5"/>
      <c r="I93" s="5"/>
    </row>
    <row r="94" spans="1:9">
      <c r="A94" s="5"/>
      <c r="B94" s="5"/>
      <c r="C94" s="5"/>
      <c r="D94" s="5"/>
      <c r="E94" s="5"/>
      <c r="F94" s="5"/>
      <c r="G94" s="5"/>
      <c r="H94" s="5"/>
      <c r="I94" s="5"/>
    </row>
    <row r="95" spans="1:9">
      <c r="A95" s="5"/>
      <c r="B95" s="5"/>
      <c r="C95" s="5"/>
      <c r="D95" s="5"/>
      <c r="E95" s="5"/>
      <c r="F95" s="5"/>
      <c r="G95" s="5"/>
      <c r="H95" s="5"/>
      <c r="I95" s="5"/>
    </row>
    <row r="96" spans="1:9">
      <c r="A96" s="5"/>
      <c r="B96" s="5"/>
      <c r="C96" s="5"/>
      <c r="D96" s="5"/>
      <c r="E96" s="5"/>
      <c r="F96" s="5"/>
      <c r="G96" s="5"/>
      <c r="H96" s="5"/>
      <c r="I96" s="5"/>
    </row>
    <row r="97" spans="1:9">
      <c r="A97" s="5"/>
      <c r="B97" s="5"/>
      <c r="C97" s="5"/>
      <c r="D97" s="5"/>
      <c r="E97" s="5"/>
      <c r="F97" s="5"/>
      <c r="G97" s="5"/>
      <c r="H97" s="5"/>
      <c r="I97" s="5"/>
    </row>
    <row r="98" spans="1:9">
      <c r="A98" s="5"/>
      <c r="B98" s="5"/>
      <c r="C98" s="5"/>
      <c r="D98" s="5"/>
      <c r="E98" s="5"/>
      <c r="F98" s="5"/>
      <c r="G98" s="5"/>
      <c r="H98" s="5"/>
      <c r="I98" s="5"/>
    </row>
    <row r="99" spans="1:9">
      <c r="A99" s="5"/>
      <c r="B99" s="5"/>
      <c r="C99" s="5"/>
      <c r="D99" s="5"/>
      <c r="E99" s="5"/>
      <c r="F99" s="5"/>
      <c r="G99" s="5"/>
      <c r="H99" s="5"/>
      <c r="I99" s="5"/>
    </row>
    <row r="100" spans="1:9">
      <c r="A100" s="5"/>
      <c r="B100" s="5"/>
      <c r="C100" s="5"/>
      <c r="D100" s="5"/>
      <c r="E100" s="5"/>
      <c r="F100" s="5"/>
      <c r="G100" s="5"/>
      <c r="H100" s="5"/>
      <c r="I100" s="5"/>
    </row>
    <row r="101" spans="1:9">
      <c r="A101" s="5"/>
      <c r="B101" s="5"/>
      <c r="C101" s="5"/>
      <c r="D101" s="5"/>
      <c r="E101" s="5"/>
      <c r="F101" s="5"/>
      <c r="G101" s="5"/>
      <c r="H101" s="5"/>
      <c r="I101" s="5"/>
    </row>
    <row r="102" spans="1:9">
      <c r="A102" s="5"/>
      <c r="B102" s="5"/>
      <c r="C102" s="5"/>
      <c r="D102" s="5"/>
      <c r="E102" s="5"/>
      <c r="F102" s="5"/>
      <c r="G102" s="5"/>
      <c r="H102" s="5"/>
      <c r="I102" s="5"/>
    </row>
    <row r="103" spans="1:9">
      <c r="A103" s="5"/>
      <c r="B103" s="5"/>
      <c r="C103" s="5"/>
      <c r="D103" s="5"/>
      <c r="E103" s="5"/>
      <c r="F103" s="5"/>
      <c r="G103" s="5"/>
      <c r="H103" s="5"/>
      <c r="I103" s="5"/>
    </row>
    <row r="104" spans="1:9">
      <c r="A104" s="5"/>
      <c r="B104" s="5"/>
      <c r="C104" s="5"/>
      <c r="D104" s="5"/>
      <c r="E104" s="5"/>
      <c r="F104" s="5"/>
      <c r="G104" s="5"/>
      <c r="H104" s="5"/>
      <c r="I104" s="5"/>
    </row>
    <row r="105" spans="1:9">
      <c r="A105" s="5"/>
      <c r="B105" s="5"/>
      <c r="C105" s="5"/>
      <c r="D105" s="5"/>
      <c r="E105" s="5"/>
      <c r="F105" s="5"/>
      <c r="G105" s="5"/>
      <c r="H105" s="5"/>
      <c r="I105" s="5"/>
    </row>
    <row r="106" spans="1:9">
      <c r="A106" s="5"/>
      <c r="B106" s="5"/>
      <c r="C106" s="5"/>
      <c r="D106" s="5"/>
      <c r="E106" s="5"/>
      <c r="F106" s="5"/>
      <c r="G106" s="5"/>
      <c r="H106" s="5"/>
      <c r="I106" s="5"/>
    </row>
    <row r="107" spans="1:9">
      <c r="A107" s="5"/>
      <c r="B107" s="5"/>
      <c r="C107" s="5"/>
      <c r="D107" s="5"/>
      <c r="E107" s="5"/>
      <c r="F107" s="5"/>
      <c r="G107" s="5"/>
      <c r="H107" s="5"/>
      <c r="I107" s="5"/>
    </row>
    <row r="108" spans="1:9">
      <c r="A108" s="5"/>
      <c r="B108" s="5"/>
      <c r="C108" s="5"/>
      <c r="D108" s="5"/>
      <c r="E108" s="5"/>
      <c r="F108" s="5"/>
      <c r="G108" s="5"/>
      <c r="H108" s="5"/>
      <c r="I108" s="5"/>
    </row>
    <row r="109" spans="1:9">
      <c r="A109" s="5"/>
      <c r="B109" s="5"/>
      <c r="C109" s="5"/>
      <c r="D109" s="5"/>
      <c r="E109" s="5"/>
      <c r="F109" s="5"/>
      <c r="G109" s="5"/>
      <c r="H109" s="5"/>
      <c r="I109" s="5"/>
    </row>
    <row r="110" spans="1:9">
      <c r="A110" s="5"/>
      <c r="B110" s="5"/>
      <c r="C110" s="5"/>
      <c r="D110" s="5"/>
      <c r="E110" s="5"/>
      <c r="F110" s="5"/>
      <c r="G110" s="5"/>
      <c r="H110" s="5"/>
      <c r="I110" s="5"/>
    </row>
    <row r="111" spans="1:9">
      <c r="A111" s="5"/>
      <c r="B111" s="5"/>
      <c r="C111" s="5"/>
      <c r="D111" s="5"/>
      <c r="E111" s="5"/>
      <c r="F111" s="5"/>
      <c r="G111" s="5"/>
      <c r="H111" s="5"/>
      <c r="I111" s="5"/>
    </row>
    <row r="112" spans="1:9">
      <c r="A112" s="5"/>
      <c r="B112" s="5"/>
      <c r="C112" s="5"/>
      <c r="D112" s="5"/>
      <c r="E112" s="5"/>
      <c r="F112" s="5"/>
      <c r="G112" s="5"/>
      <c r="H112" s="5"/>
      <c r="I112" s="5"/>
    </row>
    <row r="113" spans="1:9">
      <c r="A113" s="5"/>
      <c r="B113" s="5"/>
      <c r="C113" s="5"/>
      <c r="D113" s="5"/>
      <c r="E113" s="5"/>
      <c r="F113" s="5"/>
      <c r="G113" s="5"/>
      <c r="H113" s="5"/>
      <c r="I113" s="5"/>
    </row>
    <row r="114" spans="1:9">
      <c r="A114" s="5"/>
      <c r="B114" s="5"/>
      <c r="C114" s="5"/>
      <c r="D114" s="5"/>
      <c r="E114" s="5"/>
      <c r="F114" s="5"/>
      <c r="G114" s="5"/>
      <c r="H114" s="5"/>
      <c r="I114" s="5"/>
    </row>
    <row r="115" spans="1:9">
      <c r="A115" s="5"/>
      <c r="B115" s="5"/>
      <c r="C115" s="5"/>
      <c r="D115" s="5"/>
      <c r="E115" s="5"/>
      <c r="F115" s="5"/>
      <c r="G115" s="5"/>
      <c r="H115" s="5"/>
      <c r="I115" s="5"/>
    </row>
    <row r="116" spans="1:9">
      <c r="A116" s="5"/>
      <c r="B116" s="5"/>
      <c r="C116" s="5"/>
      <c r="D116" s="5"/>
      <c r="E116" s="5"/>
      <c r="F116" s="5"/>
      <c r="G116" s="5"/>
      <c r="H116" s="5"/>
      <c r="I116" s="5"/>
    </row>
    <row r="117" spans="1:9">
      <c r="A117" s="5"/>
      <c r="B117" s="5"/>
      <c r="C117" s="5"/>
      <c r="D117" s="5"/>
      <c r="E117" s="5"/>
      <c r="F117" s="5"/>
      <c r="G117" s="5"/>
      <c r="H117" s="5"/>
      <c r="I117" s="5"/>
    </row>
    <row r="118" spans="1:9">
      <c r="A118" s="5"/>
      <c r="B118" s="5"/>
      <c r="C118" s="5"/>
      <c r="D118" s="5"/>
      <c r="E118" s="5"/>
      <c r="F118" s="5"/>
      <c r="G118" s="5"/>
      <c r="H118" s="5"/>
      <c r="I118" s="5"/>
    </row>
    <row r="119" spans="1:9">
      <c r="A119" s="5"/>
      <c r="B119" s="5"/>
      <c r="C119" s="5"/>
      <c r="D119" s="5"/>
      <c r="E119" s="5"/>
      <c r="F119" s="5"/>
      <c r="G119" s="5"/>
      <c r="H119" s="5"/>
      <c r="I119" s="5"/>
    </row>
    <row r="120" spans="1:9">
      <c r="A120" s="5"/>
      <c r="B120" s="5"/>
      <c r="C120" s="5"/>
      <c r="D120" s="5"/>
      <c r="E120" s="5"/>
      <c r="F120" s="5"/>
      <c r="G120" s="5"/>
      <c r="H120" s="5"/>
      <c r="I120" s="5"/>
    </row>
    <row r="121" spans="1:9">
      <c r="A121" s="5"/>
      <c r="B121" s="5"/>
      <c r="C121" s="5"/>
      <c r="D121" s="5"/>
      <c r="E121" s="5"/>
      <c r="F121" s="5"/>
      <c r="G121" s="5"/>
      <c r="H121" s="5"/>
      <c r="I121" s="5"/>
    </row>
    <row r="122" spans="1:9">
      <c r="A122" s="5"/>
      <c r="B122" s="5"/>
      <c r="C122" s="5"/>
      <c r="D122" s="5"/>
      <c r="E122" s="5"/>
      <c r="F122" s="5"/>
      <c r="G122" s="5"/>
      <c r="H122" s="5"/>
      <c r="I122" s="5"/>
    </row>
    <row r="123" spans="1:9">
      <c r="A123" s="5"/>
      <c r="B123" s="5"/>
      <c r="C123" s="5"/>
      <c r="D123" s="5"/>
      <c r="E123" s="5"/>
      <c r="F123" s="5"/>
      <c r="G123" s="5"/>
      <c r="H123" s="5"/>
      <c r="I123" s="5"/>
    </row>
    <row r="124" spans="1:9">
      <c r="A124" s="5"/>
      <c r="B124" s="5"/>
      <c r="C124" s="5"/>
      <c r="D124" s="5"/>
      <c r="E124" s="5"/>
      <c r="F124" s="5"/>
      <c r="G124" s="5"/>
      <c r="H124" s="5"/>
      <c r="I124" s="5"/>
    </row>
    <row r="125" spans="1:9">
      <c r="A125" s="5"/>
      <c r="B125" s="5"/>
      <c r="C125" s="5"/>
      <c r="D125" s="5"/>
      <c r="E125" s="5"/>
      <c r="F125" s="5"/>
      <c r="G125" s="5"/>
      <c r="H125" s="5"/>
      <c r="I125" s="5"/>
    </row>
    <row r="126" spans="1:9">
      <c r="A126" s="5"/>
      <c r="B126" s="5"/>
      <c r="C126" s="5"/>
      <c r="D126" s="5"/>
      <c r="E126" s="5"/>
      <c r="F126" s="5"/>
      <c r="G126" s="5"/>
      <c r="H126" s="5"/>
      <c r="I126" s="5"/>
    </row>
    <row r="127" spans="1:9">
      <c r="A127" s="5"/>
      <c r="B127" s="5"/>
      <c r="C127" s="5"/>
      <c r="D127" s="5"/>
      <c r="E127" s="5"/>
      <c r="F127" s="5"/>
      <c r="G127" s="5"/>
      <c r="H127" s="5"/>
      <c r="I127" s="5"/>
    </row>
    <row r="128" spans="1:9">
      <c r="A128" s="5"/>
      <c r="B128" s="5"/>
      <c r="C128" s="5"/>
      <c r="D128" s="5"/>
      <c r="E128" s="5"/>
      <c r="F128" s="5"/>
      <c r="G128" s="5"/>
      <c r="H128" s="5"/>
      <c r="I128" s="5"/>
    </row>
    <row r="129" spans="1:9">
      <c r="A129" s="5"/>
      <c r="B129" s="5"/>
      <c r="C129" s="5"/>
      <c r="D129" s="5"/>
      <c r="E129" s="5"/>
      <c r="F129" s="5"/>
      <c r="G129" s="5"/>
      <c r="H129" s="5"/>
      <c r="I129" s="5"/>
    </row>
    <row r="130" spans="1:9">
      <c r="A130" s="5"/>
      <c r="B130" s="5"/>
      <c r="C130" s="5"/>
      <c r="D130" s="5"/>
      <c r="E130" s="5"/>
      <c r="F130" s="5"/>
      <c r="G130" s="5"/>
      <c r="H130" s="5"/>
      <c r="I130" s="5"/>
    </row>
    <row r="131" spans="1:9">
      <c r="A131" s="5"/>
      <c r="B131" s="5"/>
      <c r="C131" s="5"/>
      <c r="D131" s="5"/>
      <c r="E131" s="5"/>
      <c r="F131" s="5"/>
      <c r="G131" s="5"/>
      <c r="H131" s="5"/>
      <c r="I131" s="5"/>
    </row>
    <row r="132" spans="1:9">
      <c r="A132" s="5"/>
      <c r="B132" s="5"/>
      <c r="C132" s="5"/>
      <c r="D132" s="5"/>
      <c r="E132" s="5"/>
      <c r="F132" s="5"/>
      <c r="G132" s="5"/>
      <c r="H132" s="5"/>
      <c r="I132" s="5"/>
    </row>
    <row r="133" spans="1:9">
      <c r="A133" s="5"/>
      <c r="B133" s="5"/>
      <c r="C133" s="5"/>
      <c r="D133" s="5"/>
      <c r="E133" s="5"/>
      <c r="F133" s="5"/>
      <c r="G133" s="5"/>
      <c r="H133" s="5"/>
      <c r="I133" s="5"/>
    </row>
    <row r="134" spans="1:9">
      <c r="A134" s="5"/>
      <c r="B134" s="5"/>
      <c r="C134" s="5"/>
      <c r="D134" s="5"/>
      <c r="E134" s="5"/>
      <c r="F134" s="5"/>
      <c r="G134" s="5"/>
      <c r="H134" s="5"/>
      <c r="I134" s="5"/>
    </row>
    <row r="135" spans="1:9">
      <c r="A135" s="5"/>
      <c r="B135" s="5"/>
      <c r="C135" s="5"/>
      <c r="D135" s="5"/>
      <c r="E135" s="5"/>
      <c r="F135" s="5"/>
      <c r="G135" s="5"/>
      <c r="H135" s="5"/>
      <c r="I135" s="5"/>
    </row>
    <row r="136" spans="1:9">
      <c r="A136" s="5"/>
      <c r="B136" s="5"/>
      <c r="C136" s="5"/>
      <c r="D136" s="5"/>
      <c r="E136" s="5"/>
      <c r="F136" s="5"/>
      <c r="G136" s="5"/>
      <c r="H136" s="5"/>
      <c r="I136" s="5"/>
    </row>
    <row r="137" spans="1:9">
      <c r="A137" s="5"/>
      <c r="B137" s="5"/>
      <c r="C137" s="5"/>
      <c r="D137" s="5"/>
      <c r="E137" s="5"/>
      <c r="F137" s="5"/>
      <c r="G137" s="5"/>
      <c r="H137" s="5"/>
      <c r="I137" s="5"/>
    </row>
    <row r="138" spans="1:9">
      <c r="A138" s="5"/>
      <c r="B138" s="5"/>
      <c r="C138" s="5"/>
      <c r="D138" s="5"/>
      <c r="E138" s="5"/>
      <c r="F138" s="5"/>
      <c r="G138" s="5"/>
      <c r="H138" s="5"/>
      <c r="I138" s="5"/>
    </row>
    <row r="139" spans="1:9">
      <c r="A139" s="5"/>
      <c r="B139" s="5"/>
      <c r="C139" s="5"/>
      <c r="D139" s="5"/>
      <c r="E139" s="5"/>
      <c r="F139" s="5"/>
      <c r="G139" s="5"/>
      <c r="H139" s="5"/>
      <c r="I139" s="5"/>
    </row>
    <row r="140" spans="1:9">
      <c r="A140" s="5"/>
      <c r="B140" s="5"/>
      <c r="C140" s="5"/>
      <c r="D140" s="5"/>
      <c r="E140" s="5"/>
      <c r="F140" s="5"/>
      <c r="G140" s="5"/>
      <c r="H140" s="5"/>
      <c r="I140" s="5"/>
    </row>
    <row r="141" spans="1:9">
      <c r="A141" s="5"/>
      <c r="B141" s="5"/>
      <c r="C141" s="5"/>
      <c r="D141" s="5"/>
      <c r="E141" s="5"/>
      <c r="F141" s="5"/>
      <c r="G141" s="5"/>
      <c r="H141" s="5"/>
      <c r="I141" s="5"/>
    </row>
    <row r="142" spans="1:9">
      <c r="A142" s="5"/>
      <c r="B142" s="5"/>
      <c r="C142" s="5"/>
      <c r="D142" s="5"/>
      <c r="E142" s="5"/>
      <c r="F142" s="5"/>
      <c r="G142" s="5"/>
      <c r="H142" s="5"/>
      <c r="I142" s="5"/>
    </row>
    <row r="143" spans="1:9">
      <c r="A143" s="5"/>
      <c r="B143" s="5"/>
      <c r="C143" s="5"/>
      <c r="D143" s="5"/>
      <c r="E143" s="5"/>
      <c r="F143" s="5"/>
      <c r="G143" s="5"/>
      <c r="H143" s="5"/>
      <c r="I143" s="5"/>
    </row>
    <row r="144" spans="1:9">
      <c r="A144" s="5"/>
      <c r="B144" s="5"/>
      <c r="C144" s="5"/>
      <c r="D144" s="5"/>
      <c r="E144" s="5"/>
      <c r="F144" s="5"/>
      <c r="G144" s="5"/>
      <c r="H144" s="5"/>
      <c r="I144" s="5"/>
    </row>
    <row r="145" spans="1:9">
      <c r="A145" s="5"/>
      <c r="B145" s="5"/>
      <c r="C145" s="5"/>
      <c r="D145" s="5"/>
      <c r="E145" s="5"/>
      <c r="F145" s="5"/>
      <c r="G145" s="5"/>
      <c r="H145" s="5"/>
      <c r="I145" s="5"/>
    </row>
    <row r="146" spans="1:9">
      <c r="A146" s="5"/>
      <c r="B146" s="5"/>
      <c r="C146" s="5"/>
      <c r="D146" s="5"/>
      <c r="E146" s="5"/>
      <c r="F146" s="5"/>
      <c r="G146" s="5"/>
      <c r="H146" s="5"/>
      <c r="I146" s="5"/>
    </row>
    <row r="147" spans="1:9">
      <c r="A147" s="5"/>
      <c r="B147" s="5"/>
      <c r="C147" s="5"/>
      <c r="D147" s="5"/>
      <c r="E147" s="5"/>
      <c r="F147" s="5"/>
      <c r="G147" s="5"/>
      <c r="H147" s="5"/>
      <c r="I147" s="5"/>
    </row>
    <row r="148" spans="1:9">
      <c r="A148" s="5"/>
      <c r="B148" s="5"/>
      <c r="C148" s="5"/>
      <c r="D148" s="5"/>
      <c r="E148" s="5"/>
      <c r="F148" s="5"/>
      <c r="G148" s="5"/>
      <c r="H148" s="5"/>
      <c r="I148" s="5"/>
    </row>
    <row r="149" spans="1:9">
      <c r="A149" s="5"/>
      <c r="B149" s="5"/>
      <c r="C149" s="5"/>
      <c r="D149" s="5"/>
      <c r="E149" s="5"/>
      <c r="F149" s="5"/>
      <c r="G149" s="5"/>
      <c r="H149" s="5"/>
      <c r="I149" s="5"/>
    </row>
    <row r="150" spans="1:9">
      <c r="A150" s="5"/>
      <c r="B150" s="5"/>
      <c r="C150" s="5"/>
      <c r="D150" s="5"/>
      <c r="E150" s="5"/>
      <c r="F150" s="5"/>
      <c r="G150" s="5"/>
      <c r="H150" s="5"/>
      <c r="I150" s="5"/>
    </row>
    <row r="151" spans="1:9">
      <c r="A151" s="5"/>
      <c r="B151" s="5"/>
      <c r="C151" s="5"/>
      <c r="D151" s="5"/>
      <c r="E151" s="5"/>
      <c r="F151" s="5"/>
      <c r="G151" s="5"/>
      <c r="H151" s="5"/>
      <c r="I151" s="5"/>
    </row>
    <row r="152" spans="1:9">
      <c r="A152" s="5"/>
      <c r="B152" s="5"/>
      <c r="C152" s="5"/>
      <c r="D152" s="5"/>
      <c r="E152" s="5"/>
      <c r="F152" s="5"/>
      <c r="G152" s="5"/>
      <c r="H152" s="5"/>
      <c r="I152" s="5"/>
    </row>
    <row r="153" spans="1:9">
      <c r="A153" s="5"/>
      <c r="B153" s="5"/>
      <c r="C153" s="5"/>
      <c r="D153" s="5"/>
      <c r="E153" s="5"/>
      <c r="F153" s="5"/>
      <c r="G153" s="5"/>
      <c r="H153" s="5"/>
      <c r="I153" s="5"/>
    </row>
    <row r="154" spans="1:9">
      <c r="A154" s="5"/>
      <c r="B154" s="5"/>
      <c r="C154" s="5"/>
      <c r="D154" s="5"/>
      <c r="E154" s="5"/>
      <c r="F154" s="5"/>
      <c r="G154" s="5"/>
      <c r="H154" s="5"/>
      <c r="I154" s="5"/>
    </row>
    <row r="155" spans="1:9">
      <c r="A155" s="5"/>
      <c r="B155" s="5"/>
      <c r="C155" s="5"/>
      <c r="D155" s="5"/>
      <c r="E155" s="5"/>
      <c r="F155" s="5"/>
      <c r="G155" s="5"/>
      <c r="H155" s="5"/>
      <c r="I155" s="5"/>
    </row>
    <row r="156" spans="1:9">
      <c r="A156" s="5"/>
      <c r="B156" s="5"/>
      <c r="C156" s="5"/>
      <c r="D156" s="5"/>
      <c r="E156" s="5"/>
      <c r="F156" s="5"/>
      <c r="G156" s="5"/>
      <c r="H156" s="5"/>
      <c r="I156" s="5"/>
    </row>
    <row r="157" spans="1:9">
      <c r="A157" s="5"/>
      <c r="B157" s="5"/>
      <c r="C157" s="5"/>
      <c r="D157" s="5"/>
      <c r="E157" s="5"/>
      <c r="F157" s="5"/>
      <c r="G157" s="5"/>
      <c r="H157" s="5"/>
      <c r="I157" s="5"/>
    </row>
    <row r="158" spans="1:9">
      <c r="A158" s="5"/>
      <c r="B158" s="5"/>
      <c r="C158" s="5"/>
      <c r="D158" s="5"/>
      <c r="E158" s="5"/>
      <c r="F158" s="5"/>
      <c r="G158" s="5"/>
      <c r="H158" s="5"/>
      <c r="I158" s="5"/>
    </row>
    <row r="159" spans="1:9">
      <c r="A159" s="5"/>
      <c r="B159" s="5"/>
      <c r="C159" s="5"/>
      <c r="D159" s="5"/>
      <c r="E159" s="5"/>
      <c r="F159" s="5"/>
      <c r="G159" s="5"/>
      <c r="H159" s="5"/>
      <c r="I159" s="5"/>
    </row>
    <row r="160" spans="1:9">
      <c r="A160" s="5"/>
      <c r="B160" s="5"/>
      <c r="C160" s="5"/>
      <c r="D160" s="5"/>
      <c r="E160" s="5"/>
      <c r="F160" s="5"/>
      <c r="G160" s="5"/>
      <c r="H160" s="5"/>
      <c r="I160" s="5"/>
    </row>
    <row r="161" spans="1:9">
      <c r="A161" s="5"/>
      <c r="B161" s="5"/>
      <c r="C161" s="5"/>
      <c r="D161" s="5"/>
      <c r="E161" s="5"/>
      <c r="F161" s="5"/>
      <c r="G161" s="5"/>
      <c r="H161" s="5"/>
      <c r="I161" s="5"/>
    </row>
    <row r="162" spans="1:9">
      <c r="A162" s="5"/>
      <c r="B162" s="5"/>
      <c r="C162" s="5"/>
      <c r="D162" s="5"/>
      <c r="E162" s="5"/>
      <c r="F162" s="5"/>
      <c r="G162" s="5"/>
      <c r="H162" s="5"/>
      <c r="I162" s="5"/>
    </row>
    <row r="163" spans="1:9">
      <c r="A163" s="5"/>
      <c r="B163" s="5"/>
      <c r="C163" s="5"/>
      <c r="D163" s="5"/>
      <c r="E163" s="5"/>
      <c r="F163" s="5"/>
      <c r="G163" s="5"/>
      <c r="H163" s="5"/>
      <c r="I163" s="5"/>
    </row>
    <row r="164" spans="1:9">
      <c r="A164" s="5"/>
      <c r="B164" s="5"/>
      <c r="C164" s="5"/>
      <c r="D164" s="5"/>
      <c r="E164" s="5"/>
      <c r="F164" s="5"/>
      <c r="G164" s="5"/>
      <c r="H164" s="5"/>
      <c r="I164" s="5"/>
    </row>
    <row r="165" spans="1:9">
      <c r="A165" s="5"/>
      <c r="B165" s="5"/>
      <c r="C165" s="5"/>
      <c r="D165" s="5"/>
      <c r="E165" s="5"/>
      <c r="F165" s="5"/>
      <c r="G165" s="5"/>
      <c r="H165" s="5"/>
      <c r="I165" s="5"/>
    </row>
    <row r="166" spans="1:9">
      <c r="A166" s="5"/>
      <c r="B166" s="5"/>
      <c r="C166" s="5"/>
      <c r="D166" s="5"/>
      <c r="E166" s="5"/>
      <c r="F166" s="5"/>
      <c r="G166" s="5"/>
      <c r="H166" s="5"/>
      <c r="I166" s="5"/>
    </row>
    <row r="167" spans="1:9">
      <c r="A167" s="5"/>
      <c r="B167" s="5"/>
      <c r="C167" s="5"/>
      <c r="D167" s="5"/>
      <c r="E167" s="5"/>
      <c r="F167" s="5"/>
      <c r="G167" s="5"/>
      <c r="H167" s="5"/>
      <c r="I167" s="5"/>
    </row>
    <row r="168" spans="1:9">
      <c r="A168" s="5"/>
      <c r="B168" s="5"/>
      <c r="C168" s="5"/>
      <c r="D168" s="5"/>
      <c r="E168" s="5"/>
      <c r="F168" s="5"/>
      <c r="G168" s="5"/>
      <c r="H168" s="5"/>
      <c r="I168" s="5"/>
    </row>
    <row r="169" spans="1:9">
      <c r="A169" s="5"/>
      <c r="B169" s="5"/>
      <c r="C169" s="5"/>
      <c r="D169" s="5"/>
      <c r="E169" s="5"/>
      <c r="F169" s="5"/>
      <c r="G169" s="5"/>
      <c r="H169" s="5"/>
      <c r="I169" s="5"/>
    </row>
    <row r="170" spans="1:9">
      <c r="A170" s="5"/>
      <c r="B170" s="5"/>
      <c r="C170" s="5"/>
      <c r="D170" s="5"/>
      <c r="E170" s="5"/>
      <c r="F170" s="5"/>
      <c r="G170" s="5"/>
      <c r="H170" s="5"/>
      <c r="I170" s="5"/>
    </row>
    <row r="171" spans="1:9">
      <c r="A171" s="5"/>
      <c r="B171" s="5"/>
      <c r="C171" s="5"/>
      <c r="D171" s="5"/>
      <c r="E171" s="5"/>
      <c r="F171" s="5"/>
      <c r="G171" s="5"/>
      <c r="H171" s="5"/>
      <c r="I171" s="5"/>
    </row>
    <row r="172" spans="1:9">
      <c r="A172" s="5"/>
      <c r="B172" s="5"/>
      <c r="C172" s="5"/>
      <c r="D172" s="5"/>
      <c r="E172" s="5"/>
      <c r="F172" s="5"/>
      <c r="G172" s="5"/>
      <c r="H172" s="5"/>
      <c r="I172" s="5"/>
    </row>
    <row r="173" spans="1:9">
      <c r="A173" s="5"/>
      <c r="B173" s="5"/>
      <c r="C173" s="5"/>
      <c r="D173" s="5"/>
      <c r="E173" s="5"/>
      <c r="F173" s="5"/>
      <c r="G173" s="5"/>
      <c r="H173" s="5"/>
      <c r="I173" s="5"/>
    </row>
    <row r="174" spans="1:9">
      <c r="A174" s="5"/>
      <c r="B174" s="5"/>
      <c r="C174" s="5"/>
      <c r="D174" s="5"/>
      <c r="E174" s="5"/>
      <c r="F174" s="5"/>
      <c r="G174" s="5"/>
      <c r="H174" s="5"/>
      <c r="I174" s="5"/>
    </row>
    <row r="175" spans="1:9">
      <c r="A175" s="5"/>
      <c r="B175" s="5"/>
      <c r="C175" s="5"/>
      <c r="D175" s="5"/>
      <c r="E175" s="5"/>
      <c r="F175" s="5"/>
      <c r="G175" s="5"/>
      <c r="H175" s="5"/>
      <c r="I175" s="5"/>
    </row>
    <row r="176" spans="1:9">
      <c r="A176" s="5"/>
      <c r="B176" s="5"/>
      <c r="C176" s="5"/>
      <c r="D176" s="5"/>
      <c r="E176" s="5"/>
      <c r="F176" s="5"/>
      <c r="G176" s="5"/>
      <c r="H176" s="5"/>
      <c r="I176" s="5"/>
    </row>
    <row r="177" spans="1:9">
      <c r="A177" s="5"/>
      <c r="B177" s="5"/>
      <c r="C177" s="5"/>
      <c r="D177" s="5"/>
      <c r="E177" s="5"/>
      <c r="F177" s="5"/>
      <c r="G177" s="5"/>
      <c r="H177" s="5"/>
      <c r="I177" s="5"/>
    </row>
    <row r="178" spans="1:9">
      <c r="A178" s="5"/>
      <c r="B178" s="5"/>
      <c r="C178" s="5"/>
      <c r="D178" s="5"/>
      <c r="E178" s="5"/>
      <c r="F178" s="5"/>
      <c r="G178" s="5"/>
      <c r="H178" s="5"/>
      <c r="I178" s="5"/>
    </row>
    <row r="179" spans="1:9">
      <c r="A179" s="5"/>
      <c r="B179" s="5"/>
      <c r="C179" s="5"/>
      <c r="D179" s="5"/>
      <c r="E179" s="5"/>
      <c r="F179" s="5"/>
      <c r="G179" s="5"/>
      <c r="H179" s="5"/>
      <c r="I179" s="5"/>
    </row>
    <row r="180" spans="1:9">
      <c r="A180" s="5"/>
      <c r="B180" s="5"/>
      <c r="C180" s="5"/>
      <c r="D180" s="5"/>
      <c r="E180" s="5"/>
      <c r="F180" s="5"/>
      <c r="G180" s="5"/>
      <c r="H180" s="5"/>
      <c r="I180" s="5"/>
    </row>
    <row r="181" spans="1:9">
      <c r="A181" s="5"/>
      <c r="B181" s="5"/>
      <c r="C181" s="5"/>
      <c r="D181" s="5"/>
      <c r="E181" s="5"/>
      <c r="F181" s="5"/>
      <c r="G181" s="5"/>
      <c r="H181" s="5"/>
      <c r="I181" s="5"/>
    </row>
    <row r="182" spans="1:9">
      <c r="A182" s="5"/>
      <c r="B182" s="5"/>
      <c r="C182" s="5"/>
      <c r="D182" s="5"/>
      <c r="E182" s="5"/>
      <c r="F182" s="5"/>
      <c r="G182" s="5"/>
      <c r="H182" s="5"/>
      <c r="I182" s="5"/>
    </row>
    <row r="183" spans="1:9">
      <c r="A183" s="5"/>
      <c r="B183" s="5"/>
      <c r="C183" s="5"/>
      <c r="D183" s="5"/>
      <c r="E183" s="5"/>
      <c r="F183" s="5"/>
      <c r="G183" s="5"/>
      <c r="H183" s="5"/>
      <c r="I183" s="5"/>
    </row>
    <row r="184" spans="1:9">
      <c r="A184" s="5"/>
      <c r="B184" s="5"/>
      <c r="C184" s="5"/>
      <c r="D184" s="5"/>
      <c r="E184" s="5"/>
      <c r="F184" s="5"/>
      <c r="G184" s="5"/>
      <c r="H184" s="5"/>
      <c r="I184" s="5"/>
    </row>
    <row r="185" spans="1:9">
      <c r="A185" s="5"/>
      <c r="B185" s="5"/>
      <c r="C185" s="5"/>
      <c r="D185" s="5"/>
      <c r="E185" s="5"/>
      <c r="F185" s="5"/>
      <c r="G185" s="5"/>
      <c r="H185" s="5"/>
      <c r="I185" s="5"/>
    </row>
    <row r="186" spans="1:9">
      <c r="A186" s="5"/>
      <c r="B186" s="5"/>
      <c r="C186" s="5"/>
      <c r="D186" s="5"/>
      <c r="E186" s="5"/>
      <c r="F186" s="5"/>
      <c r="G186" s="5"/>
      <c r="H186" s="5"/>
      <c r="I186" s="5"/>
    </row>
    <row r="187" spans="1:9">
      <c r="A187" s="5"/>
      <c r="B187" s="5"/>
      <c r="C187" s="5"/>
      <c r="D187" s="5"/>
      <c r="E187" s="5"/>
      <c r="F187" s="5"/>
      <c r="G187" s="5"/>
      <c r="H187" s="5"/>
      <c r="I187" s="5"/>
    </row>
    <row r="188" spans="1:9">
      <c r="A188" s="5"/>
      <c r="B188" s="5"/>
      <c r="C188" s="5"/>
      <c r="D188" s="5"/>
      <c r="E188" s="5"/>
      <c r="F188" s="5"/>
      <c r="G188" s="5"/>
      <c r="H188" s="5"/>
      <c r="I188" s="5"/>
    </row>
    <row r="189" spans="1:9">
      <c r="A189" s="5"/>
      <c r="B189" s="5"/>
      <c r="C189" s="5"/>
      <c r="D189" s="5"/>
      <c r="E189" s="5"/>
      <c r="F189" s="5"/>
      <c r="G189" s="5"/>
      <c r="H189" s="5"/>
      <c r="I189" s="5"/>
    </row>
    <row r="190" spans="1:9">
      <c r="A190" s="5"/>
      <c r="B190" s="5"/>
      <c r="C190" s="5"/>
      <c r="D190" s="5"/>
      <c r="E190" s="5"/>
      <c r="F190" s="5"/>
      <c r="G190" s="5"/>
      <c r="H190" s="5"/>
      <c r="I190" s="5"/>
    </row>
    <row r="191" spans="1:9">
      <c r="A191" s="5"/>
      <c r="B191" s="5"/>
      <c r="C191" s="5"/>
      <c r="D191" s="5"/>
      <c r="E191" s="5"/>
      <c r="F191" s="5"/>
      <c r="G191" s="5"/>
      <c r="H191" s="5"/>
      <c r="I191" s="5"/>
    </row>
    <row r="192" spans="1:9">
      <c r="A192" s="5"/>
      <c r="B192" s="5"/>
      <c r="C192" s="5"/>
      <c r="D192" s="5"/>
      <c r="E192" s="5"/>
      <c r="F192" s="5"/>
      <c r="G192" s="5"/>
      <c r="H192" s="5"/>
      <c r="I192" s="5"/>
    </row>
    <row r="193" spans="1:9">
      <c r="A193" s="5"/>
      <c r="B193" s="5"/>
      <c r="C193" s="5"/>
      <c r="D193" s="5"/>
      <c r="E193" s="5"/>
      <c r="F193" s="5"/>
      <c r="G193" s="5"/>
      <c r="H193" s="5"/>
      <c r="I193" s="5"/>
    </row>
    <row r="194" spans="1:9">
      <c r="A194" s="5"/>
      <c r="B194" s="5"/>
      <c r="C194" s="5"/>
      <c r="D194" s="5"/>
      <c r="E194" s="5"/>
      <c r="F194" s="5"/>
      <c r="G194" s="5"/>
      <c r="H194" s="5"/>
      <c r="I194" s="5"/>
    </row>
    <row r="195" spans="1:9">
      <c r="A195" s="5"/>
      <c r="B195" s="5"/>
      <c r="C195" s="5"/>
      <c r="D195" s="5"/>
      <c r="E195" s="5"/>
      <c r="F195" s="5"/>
      <c r="G195" s="5"/>
      <c r="H195" s="5"/>
      <c r="I195" s="5"/>
    </row>
    <row r="196" spans="1:9">
      <c r="A196" s="5"/>
      <c r="B196" s="5"/>
      <c r="C196" s="5"/>
      <c r="D196" s="5"/>
      <c r="E196" s="5"/>
      <c r="F196" s="5"/>
      <c r="G196" s="5"/>
      <c r="H196" s="5"/>
      <c r="I196" s="5"/>
    </row>
    <row r="197" spans="1:9">
      <c r="A197" s="5"/>
      <c r="B197" s="5"/>
      <c r="C197" s="5"/>
      <c r="D197" s="5"/>
      <c r="E197" s="5"/>
      <c r="F197" s="5"/>
      <c r="G197" s="5"/>
      <c r="H197" s="5"/>
      <c r="I197" s="5"/>
    </row>
    <row r="198" spans="1:9">
      <c r="A198" s="5"/>
      <c r="B198" s="5"/>
      <c r="C198" s="5"/>
      <c r="D198" s="5"/>
      <c r="E198" s="5"/>
      <c r="F198" s="5"/>
      <c r="G198" s="5"/>
      <c r="H198" s="5"/>
      <c r="I198" s="5"/>
    </row>
    <row r="199" spans="1:9">
      <c r="A199" s="5"/>
      <c r="B199" s="5"/>
      <c r="C199" s="5"/>
      <c r="D199" s="5"/>
      <c r="E199" s="5"/>
      <c r="F199" s="5"/>
      <c r="G199" s="5"/>
      <c r="H199" s="5"/>
      <c r="I199" s="5"/>
    </row>
    <row r="200" spans="1:9">
      <c r="A200" s="5"/>
      <c r="B200" s="5"/>
      <c r="C200" s="5"/>
      <c r="D200" s="5"/>
      <c r="E200" s="5"/>
      <c r="F200" s="5"/>
      <c r="G200" s="5"/>
      <c r="H200" s="5"/>
      <c r="I200" s="5"/>
    </row>
    <row r="201" spans="1:9">
      <c r="A201" s="5"/>
      <c r="B201" s="5"/>
      <c r="C201" s="5"/>
      <c r="D201" s="5"/>
      <c r="E201" s="5"/>
      <c r="F201" s="5"/>
      <c r="G201" s="5"/>
      <c r="H201" s="5"/>
      <c r="I201" s="5"/>
    </row>
    <row r="202" spans="1:9">
      <c r="A202" s="5"/>
      <c r="B202" s="5"/>
      <c r="C202" s="5"/>
      <c r="D202" s="5"/>
      <c r="E202" s="5"/>
      <c r="F202" s="5"/>
      <c r="G202" s="5"/>
      <c r="H202" s="5"/>
      <c r="I202" s="5"/>
    </row>
    <row r="203" spans="1:9">
      <c r="A203" s="5"/>
      <c r="B203" s="5"/>
      <c r="C203" s="5"/>
      <c r="D203" s="5"/>
      <c r="E203" s="5"/>
      <c r="F203" s="5"/>
      <c r="G203" s="5"/>
      <c r="H203" s="5"/>
      <c r="I203" s="5"/>
    </row>
    <row r="204" spans="1:9">
      <c r="A204" s="5"/>
      <c r="B204" s="5"/>
      <c r="C204" s="5"/>
      <c r="D204" s="5"/>
      <c r="E204" s="5"/>
      <c r="F204" s="5"/>
      <c r="G204" s="5"/>
      <c r="H204" s="5"/>
      <c r="I204" s="5"/>
    </row>
    <row r="205" spans="1:9">
      <c r="A205" s="5"/>
      <c r="B205" s="5"/>
      <c r="C205" s="5"/>
      <c r="D205" s="5"/>
      <c r="E205" s="5"/>
      <c r="F205" s="5"/>
      <c r="G205" s="5"/>
      <c r="H205" s="5"/>
      <c r="I205" s="5"/>
    </row>
    <row r="206" spans="1:9">
      <c r="A206" s="5"/>
      <c r="B206" s="5"/>
      <c r="C206" s="5"/>
      <c r="D206" s="5"/>
      <c r="E206" s="5"/>
      <c r="F206" s="5"/>
      <c r="G206" s="5"/>
      <c r="H206" s="5"/>
      <c r="I206" s="5"/>
    </row>
    <row r="207" spans="1:9">
      <c r="A207" s="5"/>
      <c r="B207" s="5"/>
      <c r="C207" s="5"/>
      <c r="D207" s="5"/>
      <c r="E207" s="5"/>
      <c r="F207" s="5"/>
      <c r="G207" s="5"/>
      <c r="H207" s="5"/>
      <c r="I207" s="5"/>
    </row>
    <row r="208" spans="1:9">
      <c r="A208" s="5"/>
      <c r="B208" s="5"/>
      <c r="C208" s="5"/>
      <c r="D208" s="5"/>
      <c r="E208" s="5"/>
      <c r="F208" s="5"/>
      <c r="G208" s="5"/>
      <c r="H208" s="5"/>
      <c r="I208" s="5"/>
    </row>
    <row r="209" spans="1:9">
      <c r="A209" s="5"/>
      <c r="B209" s="5"/>
      <c r="C209" s="5"/>
      <c r="D209" s="5"/>
      <c r="E209" s="5"/>
      <c r="F209" s="5"/>
      <c r="G209" s="5"/>
      <c r="H209" s="5"/>
      <c r="I209" s="5"/>
    </row>
    <row r="210" spans="1:9">
      <c r="A210" s="5"/>
      <c r="B210" s="5"/>
      <c r="C210" s="5"/>
      <c r="D210" s="5"/>
      <c r="E210" s="5"/>
      <c r="F210" s="5"/>
      <c r="G210" s="5"/>
      <c r="H210" s="5"/>
      <c r="I210" s="5"/>
    </row>
    <row r="211" spans="1:9">
      <c r="A211" s="5"/>
      <c r="B211" s="5"/>
      <c r="C211" s="5"/>
      <c r="D211" s="5"/>
      <c r="E211" s="5"/>
      <c r="F211" s="5"/>
      <c r="G211" s="5"/>
      <c r="H211" s="5"/>
      <c r="I211" s="5"/>
    </row>
    <row r="212" spans="1:9">
      <c r="A212" s="5"/>
      <c r="B212" s="5"/>
      <c r="C212" s="5"/>
      <c r="D212" s="5"/>
      <c r="E212" s="5"/>
      <c r="F212" s="5"/>
      <c r="G212" s="5"/>
      <c r="H212" s="5"/>
      <c r="I212" s="5"/>
    </row>
    <row r="213" spans="1:9">
      <c r="A213" s="5"/>
      <c r="B213" s="5"/>
      <c r="C213" s="5"/>
      <c r="D213" s="5"/>
      <c r="E213" s="5"/>
      <c r="F213" s="5"/>
      <c r="G213" s="5"/>
      <c r="H213" s="5"/>
      <c r="I213" s="5"/>
    </row>
    <row r="214" spans="1:9">
      <c r="A214" s="5"/>
      <c r="B214" s="5"/>
      <c r="C214" s="5"/>
      <c r="D214" s="5"/>
      <c r="E214" s="5"/>
      <c r="F214" s="5"/>
      <c r="G214" s="5"/>
      <c r="H214" s="5"/>
      <c r="I214" s="5"/>
    </row>
    <row r="215" spans="1:9">
      <c r="A215" s="5"/>
      <c r="B215" s="5"/>
      <c r="C215" s="5"/>
      <c r="D215" s="5"/>
      <c r="E215" s="5"/>
      <c r="F215" s="5"/>
      <c r="G215" s="5"/>
      <c r="H215" s="5"/>
      <c r="I215" s="5"/>
    </row>
    <row r="216" spans="1:9">
      <c r="A216" s="5"/>
      <c r="B216" s="5"/>
      <c r="C216" s="5"/>
      <c r="D216" s="5"/>
      <c r="E216" s="5"/>
      <c r="F216" s="5"/>
      <c r="G216" s="5"/>
      <c r="H216" s="5"/>
      <c r="I216" s="5"/>
    </row>
    <row r="217" spans="1:9">
      <c r="A217" s="5"/>
      <c r="B217" s="5"/>
      <c r="C217" s="5"/>
      <c r="D217" s="5"/>
      <c r="E217" s="5"/>
      <c r="F217" s="5"/>
      <c r="G217" s="5"/>
      <c r="H217" s="5"/>
      <c r="I217" s="5"/>
    </row>
    <row r="218" spans="1:9">
      <c r="A218" s="5"/>
      <c r="B218" s="5"/>
      <c r="C218" s="5"/>
      <c r="D218" s="5"/>
      <c r="E218" s="5"/>
      <c r="F218" s="5"/>
      <c r="G218" s="5"/>
      <c r="H218" s="5"/>
      <c r="I218" s="5"/>
    </row>
    <row r="219" spans="1:9">
      <c r="A219" s="5"/>
      <c r="B219" s="5"/>
      <c r="C219" s="5"/>
      <c r="D219" s="5"/>
      <c r="E219" s="5"/>
      <c r="F219" s="5"/>
      <c r="G219" s="5"/>
      <c r="H219" s="5"/>
      <c r="I219" s="5"/>
    </row>
    <row r="220" spans="1:9">
      <c r="A220" s="5"/>
      <c r="B220" s="5"/>
      <c r="C220" s="5"/>
      <c r="D220" s="5"/>
      <c r="E220" s="5"/>
      <c r="F220" s="5"/>
      <c r="G220" s="5"/>
      <c r="H220" s="5"/>
      <c r="I220" s="5"/>
    </row>
    <row r="221" spans="1:9">
      <c r="A221" s="5"/>
      <c r="B221" s="5"/>
      <c r="C221" s="5"/>
      <c r="D221" s="5"/>
      <c r="E221" s="5"/>
      <c r="F221" s="5"/>
      <c r="G221" s="5"/>
      <c r="H221" s="5"/>
      <c r="I221" s="5"/>
    </row>
    <row r="222" spans="1:9">
      <c r="A222" s="5"/>
      <c r="B222" s="5"/>
      <c r="C222" s="5"/>
      <c r="D222" s="5"/>
      <c r="E222" s="5"/>
      <c r="F222" s="5"/>
      <c r="G222" s="5"/>
      <c r="H222" s="5"/>
      <c r="I222" s="5"/>
    </row>
    <row r="223" spans="1:9">
      <c r="A223" s="5"/>
      <c r="B223" s="5"/>
      <c r="C223" s="5"/>
      <c r="D223" s="5"/>
      <c r="E223" s="5"/>
      <c r="F223" s="5"/>
      <c r="G223" s="5"/>
      <c r="H223" s="5"/>
      <c r="I223" s="5"/>
    </row>
    <row r="224" spans="1:9">
      <c r="A224" s="5"/>
      <c r="B224" s="5"/>
      <c r="C224" s="5"/>
      <c r="D224" s="5"/>
      <c r="E224" s="5"/>
      <c r="F224" s="5"/>
      <c r="G224" s="5"/>
      <c r="H224" s="5"/>
      <c r="I224" s="5"/>
    </row>
    <row r="225" spans="1:9">
      <c r="A225" s="5"/>
      <c r="B225" s="5"/>
      <c r="C225" s="5"/>
      <c r="D225" s="5"/>
      <c r="E225" s="5"/>
      <c r="F225" s="5"/>
      <c r="G225" s="5"/>
      <c r="H225" s="5"/>
      <c r="I225" s="5"/>
    </row>
    <row r="226" spans="1:9">
      <c r="A226" s="5"/>
      <c r="B226" s="5"/>
      <c r="C226" s="5"/>
      <c r="D226" s="5"/>
      <c r="E226" s="5"/>
      <c r="F226" s="5"/>
      <c r="G226" s="5"/>
      <c r="H226" s="5"/>
      <c r="I226" s="5"/>
    </row>
    <row r="227" spans="1:9">
      <c r="A227" s="5"/>
      <c r="B227" s="5"/>
      <c r="C227" s="5"/>
      <c r="D227" s="5"/>
      <c r="E227" s="5"/>
      <c r="F227" s="5"/>
      <c r="G227" s="5"/>
      <c r="H227" s="5"/>
      <c r="I227" s="5"/>
    </row>
    <row r="228" spans="1:9">
      <c r="A228" s="5"/>
      <c r="B228" s="5"/>
      <c r="C228" s="5"/>
      <c r="D228" s="5"/>
      <c r="E228" s="5"/>
      <c r="F228" s="5"/>
      <c r="G228" s="5"/>
      <c r="H228" s="5"/>
      <c r="I228" s="5"/>
    </row>
    <row r="229" spans="1:9">
      <c r="A229" s="5"/>
      <c r="B229" s="5"/>
      <c r="C229" s="5"/>
      <c r="D229" s="5"/>
      <c r="E229" s="5"/>
      <c r="F229" s="5"/>
      <c r="G229" s="5"/>
      <c r="H229" s="5"/>
      <c r="I229" s="5"/>
    </row>
    <row r="230" spans="1:9">
      <c r="A230" s="5"/>
      <c r="B230" s="5"/>
      <c r="C230" s="5"/>
      <c r="D230" s="5"/>
      <c r="E230" s="5"/>
      <c r="F230" s="5"/>
      <c r="G230" s="5"/>
      <c r="H230" s="5"/>
      <c r="I230" s="5"/>
    </row>
    <row r="231" spans="1:9">
      <c r="A231" s="5"/>
      <c r="B231" s="5"/>
      <c r="C231" s="5"/>
      <c r="D231" s="5"/>
      <c r="E231" s="5"/>
      <c r="F231" s="5"/>
      <c r="G231" s="5"/>
      <c r="H231" s="5"/>
      <c r="I231" s="5"/>
    </row>
    <row r="232" spans="1:9">
      <c r="A232" s="5"/>
      <c r="B232" s="5"/>
      <c r="C232" s="5"/>
      <c r="D232" s="5"/>
      <c r="E232" s="5"/>
      <c r="F232" s="5"/>
      <c r="G232" s="5"/>
      <c r="H232" s="5"/>
      <c r="I232" s="5"/>
    </row>
    <row r="233" spans="1:9">
      <c r="A233" s="5"/>
      <c r="B233" s="5"/>
      <c r="C233" s="5"/>
      <c r="D233" s="5"/>
      <c r="E233" s="5"/>
      <c r="F233" s="5"/>
      <c r="G233" s="5"/>
      <c r="H233" s="5"/>
      <c r="I233" s="5"/>
    </row>
    <row r="234" spans="1:9">
      <c r="A234" s="5"/>
      <c r="B234" s="5"/>
      <c r="C234" s="5"/>
      <c r="D234" s="5"/>
      <c r="E234" s="5"/>
      <c r="F234" s="5"/>
      <c r="G234" s="5"/>
      <c r="H234" s="5"/>
      <c r="I234" s="5"/>
    </row>
    <row r="235" spans="1:9">
      <c r="A235" s="5"/>
      <c r="B235" s="5"/>
      <c r="C235" s="5"/>
      <c r="D235" s="5"/>
      <c r="E235" s="5"/>
      <c r="F235" s="5"/>
      <c r="G235" s="5"/>
      <c r="H235" s="5"/>
      <c r="I235" s="5"/>
    </row>
    <row r="236" spans="1:9">
      <c r="A236" s="5"/>
      <c r="B236" s="5"/>
      <c r="C236" s="5"/>
      <c r="D236" s="5"/>
      <c r="E236" s="5"/>
      <c r="F236" s="5"/>
      <c r="G236" s="5"/>
      <c r="H236" s="5"/>
      <c r="I236" s="5"/>
    </row>
    <row r="237" spans="1:9">
      <c r="A237" s="5"/>
      <c r="B237" s="5"/>
      <c r="C237" s="5"/>
      <c r="D237" s="5"/>
      <c r="E237" s="5"/>
      <c r="F237" s="5"/>
      <c r="G237" s="5"/>
      <c r="H237" s="5"/>
      <c r="I237" s="5"/>
    </row>
    <row r="238" spans="1:9">
      <c r="A238" s="5"/>
      <c r="B238" s="5"/>
      <c r="C238" s="5"/>
      <c r="D238" s="5"/>
      <c r="E238" s="5"/>
      <c r="F238" s="5"/>
      <c r="G238" s="5"/>
      <c r="H238" s="5"/>
      <c r="I238" s="5"/>
    </row>
    <row r="239" spans="1:9">
      <c r="A239" s="5"/>
      <c r="B239" s="5"/>
      <c r="C239" s="5"/>
      <c r="D239" s="5"/>
      <c r="E239" s="5"/>
      <c r="F239" s="5"/>
      <c r="G239" s="5"/>
      <c r="H239" s="5"/>
      <c r="I239" s="5"/>
    </row>
    <row r="240" spans="1:9">
      <c r="A240" s="5"/>
      <c r="B240" s="5"/>
      <c r="C240" s="5"/>
      <c r="D240" s="5"/>
      <c r="E240" s="5"/>
      <c r="F240" s="5"/>
      <c r="G240" s="5"/>
      <c r="H240" s="5"/>
      <c r="I240" s="5"/>
    </row>
    <row r="241" spans="1:9">
      <c r="A241" s="5"/>
      <c r="B241" s="5"/>
      <c r="C241" s="5"/>
      <c r="D241" s="5"/>
      <c r="E241" s="5"/>
      <c r="F241" s="5"/>
      <c r="G241" s="5"/>
      <c r="H241" s="5"/>
      <c r="I241" s="5"/>
    </row>
    <row r="242" spans="1:9">
      <c r="A242" s="5"/>
      <c r="B242" s="5"/>
      <c r="C242" s="5"/>
      <c r="D242" s="5"/>
      <c r="E242" s="5"/>
      <c r="F242" s="5"/>
      <c r="G242" s="5"/>
      <c r="H242" s="5"/>
      <c r="I242" s="5"/>
    </row>
    <row r="243" spans="1:9">
      <c r="A243" s="5"/>
      <c r="B243" s="5"/>
      <c r="C243" s="5"/>
      <c r="D243" s="5"/>
      <c r="E243" s="5"/>
      <c r="F243" s="5"/>
      <c r="G243" s="5"/>
      <c r="H243" s="5"/>
      <c r="I243" s="5"/>
    </row>
    <row r="244" spans="1:9">
      <c r="A244" s="5"/>
      <c r="B244" s="5"/>
      <c r="C244" s="5"/>
      <c r="D244" s="5"/>
      <c r="E244" s="5"/>
      <c r="F244" s="5"/>
      <c r="G244" s="5"/>
      <c r="H244" s="5"/>
      <c r="I244" s="5"/>
    </row>
    <row r="245" spans="1:9">
      <c r="A245" s="5"/>
      <c r="B245" s="5"/>
      <c r="C245" s="5"/>
      <c r="D245" s="5"/>
      <c r="E245" s="5"/>
      <c r="F245" s="5"/>
      <c r="G245" s="5"/>
      <c r="H245" s="5"/>
      <c r="I245" s="5"/>
    </row>
    <row r="246" spans="1:9">
      <c r="A246" s="5"/>
      <c r="B246" s="5"/>
      <c r="C246" s="5"/>
      <c r="D246" s="5"/>
      <c r="E246" s="5"/>
      <c r="F246" s="5"/>
      <c r="G246" s="5"/>
      <c r="H246" s="5"/>
      <c r="I246" s="5"/>
    </row>
    <row r="247" spans="1:9">
      <c r="A247" s="5"/>
      <c r="B247" s="5"/>
      <c r="C247" s="5"/>
      <c r="D247" s="5"/>
      <c r="E247" s="5"/>
      <c r="F247" s="5"/>
      <c r="G247" s="5"/>
      <c r="H247" s="5"/>
      <c r="I247" s="5"/>
    </row>
    <row r="248" spans="1:9">
      <c r="A248" s="5"/>
      <c r="B248" s="5"/>
      <c r="C248" s="5"/>
      <c r="D248" s="5"/>
      <c r="E248" s="5"/>
      <c r="F248" s="5"/>
      <c r="G248" s="5"/>
      <c r="H248" s="5"/>
      <c r="I248" s="5"/>
    </row>
    <row r="249" spans="1:9">
      <c r="A249" s="5"/>
      <c r="B249" s="5"/>
      <c r="C249" s="5"/>
      <c r="D249" s="5"/>
      <c r="E249" s="5"/>
      <c r="F249" s="5"/>
      <c r="G249" s="5"/>
      <c r="H249" s="5"/>
      <c r="I249" s="5"/>
    </row>
    <row r="250" spans="1:9">
      <c r="A250" s="5"/>
      <c r="B250" s="5"/>
      <c r="C250" s="5"/>
      <c r="D250" s="5"/>
      <c r="E250" s="5"/>
      <c r="F250" s="5"/>
      <c r="G250" s="5"/>
      <c r="H250" s="5"/>
      <c r="I250" s="5"/>
    </row>
    <row r="251" spans="1:9">
      <c r="A251" s="5"/>
      <c r="B251" s="5"/>
      <c r="C251" s="5"/>
      <c r="D251" s="5"/>
      <c r="E251" s="5"/>
      <c r="F251" s="5"/>
      <c r="G251" s="5"/>
      <c r="H251" s="5"/>
      <c r="I251" s="5"/>
    </row>
    <row r="252" spans="1:9">
      <c r="A252" s="5"/>
      <c r="B252" s="5"/>
      <c r="C252" s="5"/>
      <c r="D252" s="5"/>
      <c r="E252" s="5"/>
      <c r="F252" s="5"/>
      <c r="G252" s="5"/>
      <c r="H252" s="5"/>
      <c r="I252" s="5"/>
    </row>
    <row r="253" spans="1:9">
      <c r="A253" s="5"/>
      <c r="B253" s="5"/>
      <c r="C253" s="5"/>
      <c r="D253" s="5"/>
      <c r="E253" s="5"/>
      <c r="F253" s="5"/>
      <c r="G253" s="5"/>
      <c r="H253" s="5"/>
      <c r="I253" s="5"/>
    </row>
    <row r="254" spans="1:9">
      <c r="A254" s="5"/>
      <c r="B254" s="5"/>
      <c r="C254" s="5"/>
      <c r="D254" s="5"/>
      <c r="E254" s="5"/>
      <c r="F254" s="5"/>
      <c r="G254" s="5"/>
      <c r="H254" s="5"/>
      <c r="I254" s="5"/>
    </row>
    <row r="255" spans="1:9">
      <c r="A255" s="5"/>
      <c r="B255" s="5"/>
      <c r="C255" s="5"/>
      <c r="D255" s="5"/>
      <c r="E255" s="5"/>
      <c r="F255" s="5"/>
      <c r="G255" s="5"/>
      <c r="H255" s="5"/>
      <c r="I255" s="5"/>
    </row>
    <row r="256" spans="1:9">
      <c r="A256" s="5"/>
      <c r="B256" s="5"/>
      <c r="C256" s="5"/>
      <c r="D256" s="5"/>
      <c r="E256" s="5"/>
      <c r="F256" s="5"/>
      <c r="G256" s="5"/>
      <c r="H256" s="5"/>
      <c r="I256" s="5"/>
    </row>
    <row r="257" spans="1:9">
      <c r="A257" s="5"/>
      <c r="B257" s="5"/>
      <c r="C257" s="5"/>
      <c r="D257" s="5"/>
      <c r="E257" s="5"/>
      <c r="F257" s="5"/>
      <c r="G257" s="5"/>
      <c r="H257" s="5"/>
      <c r="I257" s="5"/>
    </row>
    <row r="258" spans="1:9">
      <c r="A258" s="5"/>
      <c r="B258" s="5"/>
      <c r="C258" s="5"/>
      <c r="D258" s="5"/>
      <c r="E258" s="5"/>
      <c r="F258" s="5"/>
      <c r="G258" s="5"/>
      <c r="H258" s="5"/>
      <c r="I258" s="5"/>
    </row>
    <row r="259" spans="1:9">
      <c r="A259" s="5"/>
      <c r="B259" s="5"/>
      <c r="C259" s="5"/>
      <c r="D259" s="5"/>
      <c r="E259" s="5"/>
      <c r="F259" s="5"/>
      <c r="G259" s="5"/>
      <c r="H259" s="5"/>
      <c r="I259" s="5"/>
    </row>
    <row r="260" spans="1:9">
      <c r="A260" s="5"/>
      <c r="B260" s="5"/>
      <c r="C260" s="5"/>
      <c r="D260" s="5"/>
      <c r="E260" s="5"/>
      <c r="F260" s="5"/>
      <c r="G260" s="5"/>
      <c r="H260" s="5"/>
      <c r="I260" s="5"/>
    </row>
    <row r="261" spans="1:9">
      <c r="A261" s="5"/>
      <c r="B261" s="5"/>
      <c r="C261" s="5"/>
      <c r="D261" s="5"/>
      <c r="E261" s="5"/>
      <c r="F261" s="5"/>
      <c r="G261" s="5"/>
      <c r="H261" s="5"/>
      <c r="I261" s="5"/>
    </row>
    <row r="262" spans="1:9">
      <c r="A262" s="5"/>
      <c r="B262" s="5"/>
      <c r="C262" s="5"/>
      <c r="D262" s="5"/>
      <c r="E262" s="5"/>
      <c r="F262" s="5"/>
      <c r="G262" s="5"/>
      <c r="H262" s="5"/>
      <c r="I262" s="5"/>
    </row>
    <row r="263" spans="1:9">
      <c r="A263" s="5"/>
      <c r="B263" s="5"/>
      <c r="C263" s="5"/>
      <c r="D263" s="5"/>
      <c r="E263" s="5"/>
      <c r="F263" s="5"/>
      <c r="G263" s="5"/>
      <c r="H263" s="5"/>
      <c r="I263" s="5"/>
    </row>
    <row r="264" spans="1:9">
      <c r="A264" s="5"/>
      <c r="B264" s="5"/>
      <c r="C264" s="5"/>
      <c r="D264" s="5"/>
      <c r="E264" s="5"/>
      <c r="F264" s="5"/>
      <c r="G264" s="5"/>
      <c r="H264" s="5"/>
      <c r="I264" s="5"/>
    </row>
    <row r="265" spans="1:9">
      <c r="A265" s="5"/>
      <c r="B265" s="5"/>
      <c r="C265" s="5"/>
      <c r="D265" s="5"/>
      <c r="E265" s="5"/>
      <c r="F265" s="5"/>
      <c r="G265" s="5"/>
      <c r="H265" s="5"/>
      <c r="I265" s="5"/>
    </row>
    <row r="266" spans="1:9">
      <c r="A266" s="5"/>
      <c r="B266" s="5"/>
      <c r="C266" s="5"/>
      <c r="D266" s="5"/>
      <c r="E266" s="5"/>
      <c r="F266" s="5"/>
      <c r="G266" s="5"/>
      <c r="H266" s="5"/>
      <c r="I266" s="5"/>
    </row>
    <row r="267" spans="1:9">
      <c r="A267" s="5"/>
      <c r="B267" s="5"/>
      <c r="C267" s="5"/>
      <c r="D267" s="5"/>
      <c r="E267" s="5"/>
      <c r="F267" s="5"/>
      <c r="G267" s="5"/>
      <c r="H267" s="5"/>
      <c r="I267" s="5"/>
    </row>
    <row r="268" spans="1:9">
      <c r="A268" s="5"/>
      <c r="B268" s="5"/>
      <c r="C268" s="5"/>
      <c r="D268" s="5"/>
      <c r="E268" s="5"/>
      <c r="F268" s="5"/>
      <c r="G268" s="5"/>
      <c r="H268" s="5"/>
      <c r="I268" s="5"/>
    </row>
    <row r="269" spans="1:9">
      <c r="A269" s="5"/>
      <c r="B269" s="5"/>
      <c r="C269" s="5"/>
      <c r="D269" s="5"/>
      <c r="E269" s="5"/>
      <c r="F269" s="5"/>
      <c r="G269" s="5"/>
      <c r="H269" s="5"/>
      <c r="I269" s="5"/>
    </row>
    <row r="270" spans="1:9">
      <c r="A270" s="5"/>
      <c r="B270" s="5"/>
      <c r="C270" s="5"/>
      <c r="D270" s="5"/>
      <c r="E270" s="5"/>
      <c r="F270" s="5"/>
      <c r="G270" s="5"/>
      <c r="H270" s="5"/>
      <c r="I270" s="5"/>
    </row>
    <row r="271" spans="1:9">
      <c r="A271" s="5"/>
      <c r="B271" s="5"/>
      <c r="C271" s="5"/>
      <c r="D271" s="5"/>
      <c r="E271" s="5"/>
      <c r="F271" s="5"/>
      <c r="G271" s="5"/>
      <c r="H271" s="5"/>
      <c r="I271" s="5"/>
    </row>
    <row r="272" spans="1:9">
      <c r="A272" s="5"/>
      <c r="B272" s="5"/>
      <c r="C272" s="5"/>
      <c r="D272" s="5"/>
      <c r="E272" s="5"/>
      <c r="F272" s="5"/>
      <c r="G272" s="5"/>
      <c r="H272" s="5"/>
      <c r="I272" s="5"/>
    </row>
    <row r="273" spans="1:9">
      <c r="A273" s="5"/>
      <c r="B273" s="5"/>
      <c r="C273" s="5"/>
      <c r="D273" s="5"/>
      <c r="E273" s="5"/>
      <c r="F273" s="5"/>
      <c r="G273" s="5"/>
      <c r="H273" s="5"/>
      <c r="I273" s="5"/>
    </row>
    <row r="274" spans="1:9">
      <c r="A274" s="5"/>
      <c r="B274" s="5"/>
      <c r="C274" s="5"/>
      <c r="D274" s="5"/>
      <c r="E274" s="5"/>
      <c r="F274" s="5"/>
      <c r="G274" s="5"/>
      <c r="H274" s="5"/>
      <c r="I274" s="5"/>
    </row>
    <row r="275" spans="1:9">
      <c r="A275" s="5"/>
      <c r="B275" s="5"/>
      <c r="C275" s="5"/>
      <c r="D275" s="5"/>
      <c r="E275" s="5"/>
      <c r="F275" s="5"/>
      <c r="G275" s="5"/>
      <c r="H275" s="5"/>
      <c r="I275" s="5"/>
    </row>
    <row r="276" spans="1:9">
      <c r="A276" s="5"/>
      <c r="B276" s="5"/>
      <c r="C276" s="5"/>
      <c r="D276" s="5"/>
      <c r="E276" s="5"/>
      <c r="F276" s="5"/>
      <c r="G276" s="5"/>
      <c r="H276" s="5"/>
      <c r="I276" s="5"/>
    </row>
    <row r="277" spans="1:9">
      <c r="A277" s="5"/>
      <c r="B277" s="5"/>
      <c r="C277" s="5"/>
      <c r="D277" s="5"/>
      <c r="E277" s="5"/>
      <c r="F277" s="5"/>
      <c r="G277" s="5"/>
      <c r="H277" s="5"/>
      <c r="I277" s="5"/>
    </row>
    <row r="278" spans="1:9">
      <c r="A278" s="5"/>
      <c r="B278" s="5"/>
      <c r="C278" s="5"/>
      <c r="D278" s="5"/>
      <c r="E278" s="5"/>
      <c r="F278" s="5"/>
      <c r="G278" s="5"/>
      <c r="H278" s="5"/>
      <c r="I278" s="5"/>
    </row>
    <row r="279" spans="1:9">
      <c r="A279" s="5"/>
      <c r="B279" s="5"/>
      <c r="C279" s="5"/>
      <c r="D279" s="5"/>
      <c r="E279" s="5"/>
      <c r="F279" s="5"/>
      <c r="G279" s="5"/>
      <c r="H279" s="5"/>
      <c r="I279" s="5"/>
    </row>
    <row r="280" spans="1:9">
      <c r="A280" s="5"/>
      <c r="B280" s="5"/>
      <c r="C280" s="5"/>
      <c r="D280" s="5"/>
      <c r="E280" s="5"/>
      <c r="F280" s="5"/>
      <c r="G280" s="5"/>
      <c r="H280" s="5"/>
      <c r="I280" s="5"/>
    </row>
    <row r="281" spans="1:9">
      <c r="A281" s="5"/>
      <c r="B281" s="5"/>
      <c r="C281" s="5"/>
      <c r="D281" s="5"/>
      <c r="E281" s="5"/>
      <c r="F281" s="5"/>
      <c r="G281" s="5"/>
      <c r="H281" s="5"/>
      <c r="I281" s="5"/>
    </row>
    <row r="282" spans="1:9">
      <c r="A282" s="5"/>
      <c r="B282" s="5"/>
      <c r="C282" s="5"/>
      <c r="D282" s="5"/>
      <c r="E282" s="5"/>
      <c r="F282" s="5"/>
      <c r="G282" s="5"/>
      <c r="H282" s="5"/>
      <c r="I282" s="5"/>
    </row>
    <row r="283" spans="1:9">
      <c r="A283" s="5"/>
      <c r="B283" s="5"/>
      <c r="C283" s="5"/>
      <c r="D283" s="5"/>
      <c r="E283" s="5"/>
      <c r="F283" s="5"/>
      <c r="G283" s="5"/>
      <c r="H283" s="5"/>
      <c r="I283" s="5"/>
    </row>
    <row r="284" spans="1:9">
      <c r="A284" s="5"/>
      <c r="B284" s="5"/>
      <c r="C284" s="5"/>
      <c r="D284" s="5"/>
      <c r="E284" s="5"/>
      <c r="F284" s="5"/>
      <c r="G284" s="5"/>
      <c r="H284" s="5"/>
      <c r="I284" s="5"/>
    </row>
    <row r="285" spans="1:9">
      <c r="A285" s="5"/>
      <c r="B285" s="5"/>
      <c r="C285" s="5"/>
      <c r="D285" s="5"/>
      <c r="E285" s="5"/>
      <c r="F285" s="5"/>
      <c r="G285" s="5"/>
      <c r="H285" s="5"/>
      <c r="I285" s="5"/>
    </row>
    <row r="286" spans="1:9">
      <c r="A286" s="5"/>
      <c r="B286" s="5"/>
      <c r="C286" s="5"/>
      <c r="D286" s="5"/>
      <c r="E286" s="5"/>
      <c r="F286" s="5"/>
      <c r="G286" s="5"/>
      <c r="H286" s="5"/>
      <c r="I286" s="5"/>
    </row>
    <row r="287" spans="1:9">
      <c r="A287" s="5"/>
      <c r="B287" s="5"/>
      <c r="C287" s="5"/>
      <c r="D287" s="5"/>
      <c r="E287" s="5"/>
      <c r="F287" s="5"/>
      <c r="G287" s="5"/>
      <c r="H287" s="5"/>
      <c r="I287" s="5"/>
    </row>
    <row r="288" spans="1:9">
      <c r="A288" s="5"/>
      <c r="B288" s="5"/>
      <c r="C288" s="5"/>
      <c r="D288" s="5"/>
      <c r="E288" s="5"/>
      <c r="F288" s="5"/>
      <c r="G288" s="5"/>
      <c r="H288" s="5"/>
      <c r="I288" s="5"/>
    </row>
    <row r="289" spans="1:9">
      <c r="A289" s="5"/>
      <c r="B289" s="5"/>
      <c r="C289" s="5"/>
      <c r="D289" s="5"/>
      <c r="E289" s="5"/>
      <c r="F289" s="5"/>
      <c r="G289" s="5"/>
      <c r="H289" s="5"/>
      <c r="I289" s="5"/>
    </row>
    <row r="290" spans="1:9">
      <c r="A290" s="5"/>
      <c r="B290" s="5"/>
      <c r="C290" s="5"/>
      <c r="D290" s="5"/>
      <c r="E290" s="5"/>
      <c r="F290" s="5"/>
      <c r="G290" s="5"/>
      <c r="H290" s="5"/>
      <c r="I290" s="5"/>
    </row>
    <row r="291" spans="1:9">
      <c r="A291" s="5"/>
      <c r="B291" s="5"/>
      <c r="C291" s="5"/>
      <c r="D291" s="5"/>
      <c r="E291" s="5"/>
      <c r="F291" s="5"/>
      <c r="G291" s="5"/>
      <c r="H291" s="5"/>
      <c r="I291" s="5"/>
    </row>
    <row r="292" spans="1:9">
      <c r="A292" s="5"/>
      <c r="B292" s="5"/>
      <c r="C292" s="5"/>
      <c r="D292" s="5"/>
      <c r="E292" s="5"/>
      <c r="F292" s="5"/>
      <c r="G292" s="5"/>
      <c r="H292" s="5"/>
      <c r="I292" s="5"/>
    </row>
    <row r="293" spans="1:9">
      <c r="A293" s="5"/>
      <c r="B293" s="5"/>
      <c r="C293" s="5"/>
      <c r="D293" s="5"/>
      <c r="E293" s="5"/>
      <c r="F293" s="5"/>
      <c r="G293" s="5"/>
      <c r="H293" s="5"/>
      <c r="I293" s="5"/>
    </row>
    <row r="294" spans="1:9">
      <c r="A294" s="5"/>
      <c r="B294" s="5"/>
      <c r="C294" s="5"/>
      <c r="D294" s="5"/>
      <c r="E294" s="5"/>
      <c r="F294" s="5"/>
      <c r="G294" s="5"/>
      <c r="H294" s="5"/>
      <c r="I294" s="5"/>
    </row>
    <row r="295" spans="1:9">
      <c r="A295" s="5"/>
      <c r="B295" s="5"/>
      <c r="C295" s="5"/>
      <c r="D295" s="5"/>
      <c r="E295" s="5"/>
      <c r="F295" s="5"/>
      <c r="G295" s="5"/>
      <c r="H295" s="5"/>
      <c r="I295" s="5"/>
    </row>
    <row r="296" spans="1:9">
      <c r="A296" s="5"/>
      <c r="B296" s="5"/>
      <c r="C296" s="5"/>
      <c r="D296" s="5"/>
      <c r="E296" s="5"/>
      <c r="F296" s="5"/>
      <c r="G296" s="5"/>
      <c r="H296" s="5"/>
      <c r="I296" s="5"/>
    </row>
    <row r="297" spans="1:9">
      <c r="A297" s="5"/>
      <c r="B297" s="5"/>
      <c r="C297" s="5"/>
      <c r="D297" s="5"/>
      <c r="E297" s="5"/>
      <c r="F297" s="5"/>
      <c r="G297" s="5"/>
      <c r="H297" s="5"/>
      <c r="I297" s="5"/>
    </row>
    <row r="298" spans="1:9">
      <c r="A298" s="5"/>
      <c r="B298" s="5"/>
      <c r="C298" s="5"/>
      <c r="D298" s="5"/>
      <c r="E298" s="5"/>
      <c r="F298" s="5"/>
      <c r="G298" s="5"/>
      <c r="H298" s="5"/>
      <c r="I298" s="5"/>
    </row>
    <row r="299" spans="1:9">
      <c r="A299" s="5"/>
      <c r="B299" s="5"/>
      <c r="C299" s="5"/>
      <c r="D299" s="5"/>
      <c r="E299" s="5"/>
      <c r="F299" s="5"/>
      <c r="G299" s="5"/>
      <c r="H299" s="5"/>
      <c r="I299" s="5"/>
    </row>
    <row r="300" spans="1:9">
      <c r="A300" s="5"/>
      <c r="B300" s="5"/>
      <c r="C300" s="5"/>
      <c r="D300" s="5"/>
      <c r="E300" s="5"/>
      <c r="F300" s="5"/>
      <c r="G300" s="5"/>
      <c r="H300" s="5"/>
      <c r="I300" s="5"/>
    </row>
    <row r="301" spans="1:9">
      <c r="A301" s="5"/>
      <c r="B301" s="5"/>
      <c r="C301" s="5"/>
      <c r="D301" s="5"/>
      <c r="E301" s="5"/>
      <c r="F301" s="5"/>
      <c r="G301" s="5"/>
      <c r="H301" s="5"/>
      <c r="I301" s="5"/>
    </row>
    <row r="302" spans="1:9">
      <c r="A302" s="5"/>
      <c r="B302" s="5"/>
      <c r="C302" s="5"/>
      <c r="D302" s="5"/>
      <c r="E302" s="5"/>
      <c r="F302" s="5"/>
      <c r="G302" s="5"/>
      <c r="H302" s="5"/>
      <c r="I302" s="5"/>
    </row>
    <row r="303" spans="1:9">
      <c r="A303" s="5"/>
      <c r="B303" s="5"/>
      <c r="C303" s="5"/>
      <c r="D303" s="5"/>
      <c r="E303" s="5"/>
      <c r="F303" s="5"/>
      <c r="G303" s="5"/>
      <c r="H303" s="5"/>
      <c r="I303" s="5"/>
    </row>
    <row r="304" spans="1:9">
      <c r="A304" s="5"/>
      <c r="B304" s="5"/>
      <c r="C304" s="5"/>
      <c r="D304" s="5"/>
      <c r="E304" s="5"/>
      <c r="F304" s="5"/>
      <c r="G304" s="5"/>
      <c r="H304" s="5"/>
      <c r="I304" s="5"/>
    </row>
    <row r="305" spans="1:9">
      <c r="A305" s="5"/>
      <c r="B305" s="5"/>
      <c r="C305" s="5"/>
      <c r="D305" s="5"/>
      <c r="E305" s="5"/>
      <c r="F305" s="5"/>
      <c r="G305" s="5"/>
      <c r="H305" s="5"/>
      <c r="I305" s="5"/>
    </row>
    <row r="306" spans="1:9">
      <c r="A306" s="5"/>
      <c r="B306" s="5"/>
      <c r="C306" s="5"/>
      <c r="D306" s="5"/>
      <c r="E306" s="5"/>
      <c r="F306" s="5"/>
      <c r="G306" s="5"/>
      <c r="H306" s="5"/>
      <c r="I306" s="5"/>
    </row>
    <row r="307" spans="1:9">
      <c r="A307" s="5"/>
      <c r="B307" s="5"/>
      <c r="C307" s="5"/>
      <c r="D307" s="5"/>
      <c r="E307" s="5"/>
      <c r="F307" s="5"/>
      <c r="G307" s="5"/>
      <c r="H307" s="5"/>
      <c r="I307" s="5"/>
    </row>
    <row r="308" spans="1:9">
      <c r="A308" s="5"/>
      <c r="B308" s="5"/>
      <c r="C308" s="5"/>
      <c r="D308" s="5"/>
      <c r="E308" s="5"/>
      <c r="F308" s="5"/>
      <c r="G308" s="5"/>
      <c r="H308" s="5"/>
      <c r="I308" s="5"/>
    </row>
    <row r="309" spans="1:9">
      <c r="A309" s="5"/>
      <c r="B309" s="5"/>
      <c r="C309" s="5"/>
      <c r="D309" s="5"/>
      <c r="E309" s="5"/>
      <c r="F309" s="5"/>
      <c r="G309" s="5"/>
      <c r="H309" s="5"/>
      <c r="I309" s="5"/>
    </row>
    <row r="310" spans="1:9">
      <c r="A310" s="5"/>
      <c r="B310" s="5"/>
      <c r="C310" s="5"/>
      <c r="D310" s="5"/>
      <c r="E310" s="5"/>
      <c r="F310" s="5"/>
      <c r="G310" s="5"/>
      <c r="H310" s="5"/>
      <c r="I310" s="5"/>
    </row>
    <row r="311" spans="1:9">
      <c r="A311" s="5"/>
      <c r="B311" s="5"/>
      <c r="C311" s="5"/>
      <c r="D311" s="5"/>
      <c r="E311" s="5"/>
      <c r="F311" s="5"/>
      <c r="G311" s="5"/>
      <c r="H311" s="5"/>
      <c r="I311" s="5"/>
    </row>
    <row r="312" spans="1:9">
      <c r="A312" s="5"/>
      <c r="B312" s="5"/>
      <c r="C312" s="5"/>
      <c r="D312" s="5"/>
      <c r="E312" s="5"/>
      <c r="F312" s="5"/>
      <c r="G312" s="5"/>
      <c r="H312" s="5"/>
      <c r="I312" s="5"/>
    </row>
    <row r="313" spans="1:9">
      <c r="A313" s="5"/>
      <c r="B313" s="5"/>
      <c r="C313" s="5"/>
      <c r="D313" s="5"/>
      <c r="E313" s="5"/>
      <c r="F313" s="5"/>
      <c r="G313" s="5"/>
      <c r="H313" s="5"/>
      <c r="I313" s="5"/>
    </row>
    <row r="314" spans="1:9">
      <c r="A314" s="5"/>
      <c r="B314" s="5"/>
      <c r="C314" s="5"/>
      <c r="D314" s="5"/>
      <c r="E314" s="5"/>
      <c r="F314" s="5"/>
      <c r="G314" s="5"/>
      <c r="H314" s="5"/>
      <c r="I314" s="5"/>
    </row>
    <row r="315" spans="1:9">
      <c r="A315" s="5"/>
      <c r="B315" s="5"/>
      <c r="C315" s="5"/>
      <c r="D315" s="5"/>
      <c r="E315" s="5"/>
      <c r="F315" s="5"/>
      <c r="G315" s="5"/>
      <c r="H315" s="5"/>
      <c r="I315" s="5"/>
    </row>
    <row r="316" spans="1:9">
      <c r="A316" s="5"/>
      <c r="B316" s="5"/>
      <c r="C316" s="5"/>
      <c r="D316" s="5"/>
      <c r="E316" s="5"/>
      <c r="F316" s="5"/>
      <c r="G316" s="5"/>
      <c r="H316" s="5"/>
      <c r="I316" s="5"/>
    </row>
    <row r="317" spans="1:9">
      <c r="A317" s="5"/>
      <c r="B317" s="5"/>
      <c r="C317" s="5"/>
      <c r="D317" s="5"/>
      <c r="E317" s="5"/>
      <c r="F317" s="5"/>
      <c r="G317" s="5"/>
      <c r="H317" s="5"/>
      <c r="I317" s="5"/>
    </row>
    <row r="318" spans="1:9">
      <c r="A318" s="5"/>
      <c r="B318" s="5"/>
      <c r="C318" s="5"/>
      <c r="D318" s="5"/>
      <c r="E318" s="5"/>
      <c r="F318" s="5"/>
      <c r="G318" s="5"/>
      <c r="H318" s="5"/>
      <c r="I318" s="5"/>
    </row>
    <row r="319" spans="1:9">
      <c r="A319" s="5"/>
      <c r="B319" s="5"/>
      <c r="C319" s="5"/>
      <c r="D319" s="5"/>
      <c r="E319" s="5"/>
      <c r="F319" s="5"/>
      <c r="G319" s="5"/>
      <c r="H319" s="5"/>
      <c r="I319" s="5"/>
    </row>
    <row r="320" spans="1:9">
      <c r="A320" s="5"/>
      <c r="B320" s="5"/>
      <c r="C320" s="5"/>
      <c r="D320" s="5"/>
      <c r="E320" s="5"/>
      <c r="F320" s="5"/>
      <c r="G320" s="5"/>
      <c r="H320" s="5"/>
      <c r="I320" s="5"/>
    </row>
    <row r="321" spans="1:9">
      <c r="A321" s="5"/>
      <c r="B321" s="5"/>
      <c r="C321" s="5"/>
      <c r="D321" s="5"/>
      <c r="E321" s="5"/>
      <c r="F321" s="5"/>
      <c r="G321" s="5"/>
      <c r="H321" s="5"/>
      <c r="I321" s="5"/>
    </row>
    <row r="322" spans="1:9">
      <c r="A322" s="5"/>
      <c r="B322" s="5"/>
      <c r="C322" s="5"/>
      <c r="D322" s="5"/>
      <c r="E322" s="5"/>
      <c r="F322" s="5"/>
      <c r="G322" s="5"/>
      <c r="H322" s="5"/>
      <c r="I322" s="5"/>
    </row>
    <row r="323" spans="1:9">
      <c r="A323" s="5"/>
      <c r="B323" s="5"/>
      <c r="C323" s="5"/>
      <c r="D323" s="5"/>
      <c r="E323" s="5"/>
      <c r="F323" s="5"/>
      <c r="G323" s="5"/>
      <c r="H323" s="5"/>
      <c r="I323" s="5"/>
    </row>
    <row r="324" spans="1:9">
      <c r="A324" s="5"/>
      <c r="B324" s="5"/>
      <c r="C324" s="5"/>
      <c r="D324" s="5"/>
      <c r="E324" s="5"/>
      <c r="F324" s="5"/>
      <c r="G324" s="5"/>
      <c r="H324" s="5"/>
      <c r="I324" s="5"/>
    </row>
    <row r="325" spans="1:9">
      <c r="A325" s="5"/>
      <c r="B325" s="5"/>
      <c r="C325" s="5"/>
      <c r="D325" s="5"/>
      <c r="E325" s="5"/>
      <c r="F325" s="5"/>
      <c r="G325" s="5"/>
      <c r="H325" s="5"/>
      <c r="I325" s="5"/>
    </row>
    <row r="326" spans="1:9">
      <c r="A326" s="5"/>
      <c r="B326" s="5"/>
      <c r="C326" s="5"/>
      <c r="D326" s="5"/>
      <c r="E326" s="5"/>
      <c r="F326" s="5"/>
      <c r="G326" s="5"/>
      <c r="H326" s="5"/>
      <c r="I326" s="5"/>
    </row>
    <row r="327" spans="1:9">
      <c r="A327" s="5"/>
      <c r="B327" s="5"/>
      <c r="C327" s="5"/>
      <c r="D327" s="5"/>
      <c r="E327" s="5"/>
      <c r="F327" s="5"/>
      <c r="G327" s="5"/>
      <c r="H327" s="5"/>
      <c r="I327" s="5"/>
    </row>
    <row r="328" spans="1:9">
      <c r="A328" s="5"/>
      <c r="B328" s="5"/>
      <c r="C328" s="5"/>
      <c r="D328" s="5"/>
      <c r="E328" s="5"/>
      <c r="F328" s="5"/>
      <c r="G328" s="5"/>
      <c r="H328" s="5"/>
      <c r="I328" s="5"/>
    </row>
    <row r="329" spans="1:9">
      <c r="A329" s="5"/>
      <c r="B329" s="5"/>
      <c r="C329" s="5"/>
      <c r="D329" s="5"/>
      <c r="E329" s="5"/>
      <c r="F329" s="5"/>
      <c r="G329" s="5"/>
      <c r="H329" s="5"/>
      <c r="I329" s="5"/>
    </row>
    <row r="330" spans="1:9">
      <c r="A330" s="5"/>
      <c r="B330" s="5"/>
      <c r="C330" s="5"/>
      <c r="D330" s="5"/>
      <c r="E330" s="5"/>
      <c r="F330" s="5"/>
      <c r="G330" s="5"/>
      <c r="H330" s="5"/>
      <c r="I330" s="5"/>
    </row>
    <row r="331" spans="1:9">
      <c r="A331" s="5"/>
      <c r="B331" s="5"/>
      <c r="C331" s="5"/>
      <c r="D331" s="5"/>
      <c r="E331" s="5"/>
      <c r="F331" s="5"/>
      <c r="G331" s="5"/>
      <c r="H331" s="5"/>
      <c r="I331" s="5"/>
    </row>
    <row r="332" spans="1:9">
      <c r="A332" s="5"/>
      <c r="B332" s="5"/>
      <c r="C332" s="5"/>
      <c r="D332" s="5"/>
      <c r="E332" s="5"/>
      <c r="F332" s="5"/>
      <c r="G332" s="5"/>
      <c r="H332" s="5"/>
      <c r="I332" s="5"/>
    </row>
    <row r="333" spans="1:9">
      <c r="A333" s="5"/>
      <c r="B333" s="5"/>
      <c r="C333" s="5"/>
      <c r="D333" s="5"/>
      <c r="E333" s="5"/>
      <c r="F333" s="5"/>
      <c r="G333" s="5"/>
      <c r="H333" s="5"/>
      <c r="I333" s="5"/>
    </row>
    <row r="334" spans="1:9">
      <c r="A334" s="5"/>
      <c r="B334" s="5"/>
      <c r="C334" s="5"/>
      <c r="D334" s="5"/>
      <c r="E334" s="5"/>
      <c r="F334" s="5"/>
      <c r="G334" s="5"/>
      <c r="H334" s="5"/>
      <c r="I334" s="5"/>
    </row>
    <row r="335" spans="1:9">
      <c r="A335" s="5"/>
      <c r="B335" s="5"/>
      <c r="C335" s="5"/>
      <c r="D335" s="5"/>
      <c r="E335" s="5"/>
      <c r="F335" s="5"/>
      <c r="G335" s="5"/>
      <c r="H335" s="5"/>
      <c r="I335" s="5"/>
    </row>
    <row r="336" spans="1:9">
      <c r="A336" s="5"/>
      <c r="B336" s="5"/>
      <c r="C336" s="5"/>
      <c r="D336" s="5"/>
      <c r="E336" s="5"/>
      <c r="F336" s="5"/>
      <c r="G336" s="5"/>
      <c r="H336" s="5"/>
      <c r="I336" s="5"/>
    </row>
    <row r="337" spans="1:9">
      <c r="A337" s="5"/>
      <c r="B337" s="5"/>
      <c r="C337" s="5"/>
      <c r="D337" s="5"/>
      <c r="E337" s="5"/>
      <c r="F337" s="5"/>
      <c r="G337" s="5"/>
      <c r="H337" s="5"/>
      <c r="I337" s="5"/>
    </row>
    <row r="338" spans="1:9">
      <c r="A338" s="5"/>
      <c r="B338" s="5"/>
      <c r="C338" s="5"/>
      <c r="D338" s="5"/>
      <c r="E338" s="5"/>
      <c r="F338" s="5"/>
      <c r="G338" s="5"/>
      <c r="H338" s="5"/>
      <c r="I338" s="5"/>
    </row>
    <row r="339" spans="1:9">
      <c r="A339" s="5"/>
      <c r="B339" s="5"/>
      <c r="C339" s="5"/>
      <c r="D339" s="5"/>
      <c r="E339" s="5"/>
      <c r="F339" s="5"/>
      <c r="G339" s="5"/>
      <c r="H339" s="5"/>
      <c r="I339" s="5"/>
    </row>
    <row r="340" spans="1:9">
      <c r="A340" s="5"/>
      <c r="B340" s="5"/>
      <c r="C340" s="5"/>
      <c r="D340" s="5"/>
      <c r="E340" s="5"/>
      <c r="F340" s="5"/>
      <c r="G340" s="5"/>
      <c r="H340" s="5"/>
      <c r="I340" s="5"/>
    </row>
    <row r="341" spans="1:9">
      <c r="A341" s="5"/>
      <c r="B341" s="5"/>
      <c r="C341" s="5"/>
      <c r="D341" s="5"/>
      <c r="E341" s="5"/>
      <c r="F341" s="5"/>
      <c r="G341" s="5"/>
      <c r="H341" s="5"/>
      <c r="I341" s="5"/>
    </row>
    <row r="342" spans="1:9">
      <c r="A342" s="5"/>
      <c r="B342" s="5"/>
      <c r="C342" s="5"/>
      <c r="D342" s="5"/>
      <c r="E342" s="5"/>
      <c r="F342" s="5"/>
      <c r="G342" s="5"/>
      <c r="H342" s="5"/>
      <c r="I342" s="5"/>
    </row>
    <row r="343" spans="1:9">
      <c r="A343" s="5"/>
      <c r="B343" s="5"/>
      <c r="C343" s="5"/>
      <c r="D343" s="5"/>
      <c r="E343" s="5"/>
      <c r="F343" s="5"/>
      <c r="G343" s="5"/>
      <c r="H343" s="5"/>
      <c r="I343" s="5"/>
    </row>
    <row r="344" spans="1:9">
      <c r="A344" s="5"/>
      <c r="B344" s="5"/>
      <c r="C344" s="5"/>
      <c r="D344" s="5"/>
      <c r="E344" s="5"/>
      <c r="F344" s="5"/>
      <c r="G344" s="5"/>
      <c r="H344" s="5"/>
      <c r="I344" s="5"/>
    </row>
    <row r="345" spans="1:9">
      <c r="A345" s="5"/>
      <c r="B345" s="5"/>
      <c r="C345" s="5"/>
      <c r="D345" s="5"/>
      <c r="E345" s="5"/>
      <c r="F345" s="5"/>
      <c r="G345" s="5"/>
      <c r="H345" s="5"/>
      <c r="I345" s="5"/>
    </row>
    <row r="346" spans="1:9">
      <c r="A346" s="5"/>
      <c r="B346" s="5"/>
      <c r="C346" s="5"/>
      <c r="D346" s="5"/>
      <c r="E346" s="5"/>
      <c r="F346" s="5"/>
      <c r="G346" s="5"/>
      <c r="H346" s="5"/>
      <c r="I346" s="5"/>
    </row>
    <row r="347" spans="1:9">
      <c r="A347" s="5"/>
      <c r="B347" s="5"/>
      <c r="C347" s="5"/>
      <c r="D347" s="5"/>
      <c r="E347" s="5"/>
      <c r="F347" s="5"/>
      <c r="G347" s="5"/>
      <c r="H347" s="5"/>
      <c r="I347" s="5"/>
    </row>
    <row r="348" spans="1:9">
      <c r="A348" s="5"/>
      <c r="B348" s="5"/>
      <c r="C348" s="5"/>
      <c r="D348" s="5"/>
      <c r="E348" s="5"/>
      <c r="F348" s="5"/>
      <c r="G348" s="5"/>
      <c r="H348" s="5"/>
      <c r="I348" s="5"/>
    </row>
    <row r="349" spans="1:9">
      <c r="A349" s="5"/>
      <c r="B349" s="5"/>
      <c r="C349" s="5"/>
      <c r="D349" s="5"/>
      <c r="E349" s="5"/>
      <c r="F349" s="5"/>
      <c r="G349" s="5"/>
      <c r="H349" s="5"/>
      <c r="I349" s="5"/>
    </row>
    <row r="350" spans="1:9">
      <c r="A350" s="5"/>
      <c r="B350" s="5"/>
      <c r="C350" s="5"/>
      <c r="D350" s="5"/>
      <c r="E350" s="5"/>
      <c r="F350" s="5"/>
      <c r="G350" s="5"/>
      <c r="H350" s="5"/>
      <c r="I350" s="5"/>
    </row>
    <row r="351" spans="1:9">
      <c r="A351" s="5"/>
      <c r="B351" s="5"/>
      <c r="C351" s="5"/>
      <c r="D351" s="5"/>
      <c r="E351" s="5"/>
      <c r="F351" s="5"/>
      <c r="G351" s="5"/>
      <c r="H351" s="5"/>
      <c r="I351" s="5"/>
    </row>
    <row r="352" spans="1:9">
      <c r="A352" s="5"/>
      <c r="B352" s="5"/>
      <c r="C352" s="5"/>
      <c r="D352" s="5"/>
      <c r="E352" s="5"/>
      <c r="F352" s="5"/>
      <c r="G352" s="5"/>
      <c r="H352" s="5"/>
      <c r="I352" s="5"/>
    </row>
    <row r="353" spans="1:9">
      <c r="A353" s="5"/>
      <c r="B353" s="5"/>
      <c r="C353" s="5"/>
      <c r="D353" s="5"/>
      <c r="E353" s="5"/>
      <c r="F353" s="5"/>
      <c r="G353" s="5"/>
      <c r="H353" s="5"/>
      <c r="I353" s="5"/>
    </row>
    <row r="354" spans="1:9">
      <c r="A354" s="5"/>
      <c r="B354" s="5"/>
      <c r="C354" s="5"/>
      <c r="D354" s="5"/>
      <c r="E354" s="5"/>
      <c r="F354" s="5"/>
      <c r="G354" s="5"/>
      <c r="H354" s="5"/>
      <c r="I354" s="5"/>
    </row>
    <row r="355" spans="1:9">
      <c r="A355" s="5"/>
      <c r="B355" s="5"/>
      <c r="C355" s="5"/>
      <c r="D355" s="5"/>
      <c r="E355" s="5"/>
      <c r="F355" s="5"/>
      <c r="G355" s="5"/>
      <c r="H355" s="5"/>
      <c r="I355" s="5"/>
    </row>
    <row r="356" spans="1:9">
      <c r="A356" s="5"/>
      <c r="B356" s="5"/>
      <c r="C356" s="5"/>
      <c r="D356" s="5"/>
      <c r="E356" s="5"/>
      <c r="F356" s="5"/>
      <c r="G356" s="5"/>
      <c r="H356" s="5"/>
      <c r="I356" s="5"/>
    </row>
    <row r="357" spans="1:9">
      <c r="A357" s="5"/>
      <c r="B357" s="5"/>
      <c r="C357" s="5"/>
      <c r="D357" s="5"/>
      <c r="E357" s="5"/>
      <c r="F357" s="5"/>
      <c r="G357" s="5"/>
      <c r="H357" s="5"/>
      <c r="I357" s="5"/>
    </row>
    <row r="358" spans="1:9">
      <c r="A358" s="5"/>
      <c r="B358" s="5"/>
      <c r="C358" s="5"/>
      <c r="D358" s="5"/>
      <c r="E358" s="5"/>
      <c r="F358" s="5"/>
      <c r="G358" s="5"/>
      <c r="H358" s="5"/>
      <c r="I358" s="5"/>
    </row>
    <row r="359" spans="1:9">
      <c r="A359" s="5"/>
      <c r="B359" s="5"/>
      <c r="C359" s="5"/>
      <c r="D359" s="5"/>
      <c r="E359" s="5"/>
      <c r="F359" s="5"/>
      <c r="G359" s="5"/>
      <c r="H359" s="5"/>
      <c r="I359" s="5"/>
    </row>
    <row r="360" spans="1:9">
      <c r="A360" s="5"/>
      <c r="B360" s="5"/>
      <c r="C360" s="5"/>
      <c r="D360" s="5"/>
      <c r="E360" s="5"/>
      <c r="F360" s="5"/>
      <c r="G360" s="5"/>
      <c r="H360" s="5"/>
      <c r="I360" s="5"/>
    </row>
    <row r="361" spans="1:9">
      <c r="A361" s="5"/>
      <c r="B361" s="5"/>
      <c r="C361" s="5"/>
      <c r="D361" s="5"/>
      <c r="E361" s="5"/>
      <c r="F361" s="5"/>
      <c r="G361" s="5"/>
      <c r="H361" s="5"/>
      <c r="I361" s="5"/>
    </row>
    <row r="362" spans="1:9">
      <c r="A362" s="5"/>
      <c r="B362" s="5"/>
      <c r="C362" s="5"/>
      <c r="D362" s="5"/>
      <c r="E362" s="5"/>
      <c r="F362" s="5"/>
      <c r="G362" s="5"/>
      <c r="H362" s="5"/>
      <c r="I362" s="5"/>
    </row>
    <row r="363" spans="1:9">
      <c r="A363" s="5"/>
      <c r="B363" s="5"/>
      <c r="C363" s="5"/>
      <c r="D363" s="5"/>
      <c r="E363" s="5"/>
      <c r="F363" s="5"/>
      <c r="G363" s="5"/>
      <c r="H363" s="5"/>
      <c r="I363" s="5"/>
    </row>
    <row r="364" spans="1:9">
      <c r="A364" s="5"/>
      <c r="B364" s="5"/>
      <c r="C364" s="5"/>
      <c r="D364" s="5"/>
      <c r="E364" s="5"/>
      <c r="F364" s="5"/>
      <c r="G364" s="5"/>
      <c r="H364" s="5"/>
      <c r="I364" s="5"/>
    </row>
    <row r="365" spans="1:9">
      <c r="A365" s="5"/>
      <c r="B365" s="5"/>
      <c r="C365" s="5"/>
      <c r="D365" s="5"/>
      <c r="E365" s="5"/>
      <c r="F365" s="5"/>
      <c r="G365" s="5"/>
      <c r="H365" s="5"/>
      <c r="I365" s="5"/>
    </row>
    <row r="366" spans="1:9">
      <c r="A366" s="5"/>
      <c r="B366" s="5"/>
      <c r="C366" s="5"/>
      <c r="D366" s="5"/>
      <c r="E366" s="5"/>
      <c r="F366" s="5"/>
      <c r="G366" s="5"/>
      <c r="H366" s="5"/>
      <c r="I366" s="5"/>
    </row>
    <row r="367" spans="1:9">
      <c r="A367" s="5"/>
      <c r="B367" s="5"/>
      <c r="C367" s="5"/>
      <c r="D367" s="5"/>
      <c r="E367" s="5"/>
      <c r="F367" s="5"/>
      <c r="G367" s="5"/>
      <c r="H367" s="5"/>
      <c r="I367" s="5"/>
    </row>
    <row r="368" spans="1:9">
      <c r="A368" s="5"/>
      <c r="B368" s="5"/>
      <c r="C368" s="5"/>
      <c r="D368" s="5"/>
      <c r="E368" s="5"/>
      <c r="F368" s="5"/>
      <c r="G368" s="5"/>
      <c r="H368" s="5"/>
      <c r="I368" s="5"/>
    </row>
    <row r="369" spans="1:9">
      <c r="A369" s="5"/>
      <c r="B369" s="5"/>
      <c r="C369" s="5"/>
      <c r="D369" s="5"/>
      <c r="E369" s="5"/>
      <c r="F369" s="5"/>
      <c r="G369" s="5"/>
      <c r="H369" s="5"/>
      <c r="I369" s="5"/>
    </row>
    <row r="370" spans="1:9">
      <c r="A370" s="5"/>
      <c r="B370" s="5"/>
      <c r="C370" s="5"/>
      <c r="D370" s="5"/>
      <c r="E370" s="5"/>
      <c r="F370" s="5"/>
      <c r="G370" s="5"/>
      <c r="H370" s="5"/>
      <c r="I370" s="5"/>
    </row>
    <row r="371" spans="1:9">
      <c r="A371" s="5"/>
      <c r="B371" s="5"/>
      <c r="C371" s="5"/>
      <c r="D371" s="5"/>
      <c r="E371" s="5"/>
      <c r="F371" s="5"/>
      <c r="G371" s="5"/>
      <c r="H371" s="5"/>
      <c r="I371" s="5"/>
    </row>
    <row r="372" spans="1:9">
      <c r="A372" s="5"/>
      <c r="B372" s="5"/>
      <c r="C372" s="5"/>
      <c r="D372" s="5"/>
      <c r="E372" s="5"/>
      <c r="F372" s="5"/>
      <c r="G372" s="5"/>
      <c r="H372" s="5"/>
      <c r="I372" s="5"/>
    </row>
    <row r="373" spans="1:9">
      <c r="A373" s="5"/>
      <c r="B373" s="5"/>
      <c r="C373" s="5"/>
      <c r="D373" s="5"/>
      <c r="E373" s="5"/>
      <c r="F373" s="5"/>
      <c r="G373" s="5"/>
      <c r="H373" s="5"/>
      <c r="I373" s="5"/>
    </row>
    <row r="374" spans="1:9">
      <c r="A374" s="5"/>
      <c r="B374" s="5"/>
      <c r="C374" s="5"/>
      <c r="D374" s="5"/>
      <c r="E374" s="5"/>
      <c r="F374" s="5"/>
      <c r="G374" s="5"/>
      <c r="H374" s="5"/>
      <c r="I374" s="5"/>
    </row>
    <row r="375" spans="1:9">
      <c r="A375" s="5"/>
      <c r="B375" s="5"/>
      <c r="C375" s="5"/>
      <c r="D375" s="5"/>
      <c r="E375" s="5"/>
      <c r="F375" s="5"/>
      <c r="G375" s="5"/>
      <c r="H375" s="5"/>
      <c r="I375" s="5"/>
    </row>
    <row r="376" spans="1:9">
      <c r="A376" s="5"/>
      <c r="B376" s="5"/>
      <c r="C376" s="5"/>
      <c r="D376" s="5"/>
      <c r="E376" s="5"/>
      <c r="F376" s="5"/>
      <c r="G376" s="5"/>
      <c r="H376" s="5"/>
      <c r="I376" s="5"/>
    </row>
    <row r="377" spans="1:9">
      <c r="A377" s="5"/>
      <c r="B377" s="5"/>
      <c r="C377" s="5"/>
      <c r="D377" s="5"/>
      <c r="E377" s="5"/>
      <c r="F377" s="5"/>
      <c r="G377" s="5"/>
      <c r="H377" s="5"/>
      <c r="I377" s="5"/>
    </row>
    <row r="378" spans="1:9">
      <c r="A378" s="5"/>
      <c r="B378" s="5"/>
      <c r="C378" s="5"/>
      <c r="D378" s="5"/>
      <c r="E378" s="5"/>
      <c r="F378" s="5"/>
      <c r="G378" s="5"/>
      <c r="H378" s="5"/>
      <c r="I378" s="5"/>
    </row>
    <row r="379" spans="1:9">
      <c r="A379" s="5"/>
      <c r="B379" s="5"/>
      <c r="C379" s="5"/>
      <c r="D379" s="5"/>
      <c r="E379" s="5"/>
      <c r="F379" s="5"/>
      <c r="G379" s="5"/>
      <c r="H379" s="5"/>
      <c r="I379" s="5"/>
    </row>
    <row r="380" spans="1:9">
      <c r="A380" s="5"/>
      <c r="B380" s="5"/>
      <c r="C380" s="5"/>
      <c r="D380" s="5"/>
      <c r="E380" s="5"/>
      <c r="F380" s="5"/>
      <c r="G380" s="5"/>
      <c r="H380" s="5"/>
      <c r="I380" s="5"/>
    </row>
    <row r="381" spans="1:9">
      <c r="A381" s="5"/>
      <c r="B381" s="5"/>
      <c r="C381" s="5"/>
      <c r="D381" s="5"/>
      <c r="E381" s="5"/>
      <c r="F381" s="5"/>
      <c r="G381" s="5"/>
      <c r="H381" s="5"/>
      <c r="I381" s="5"/>
    </row>
    <row r="382" spans="1:9">
      <c r="A382" s="5"/>
      <c r="B382" s="5"/>
      <c r="C382" s="5"/>
      <c r="D382" s="5"/>
      <c r="E382" s="5"/>
      <c r="F382" s="5"/>
      <c r="G382" s="5"/>
      <c r="H382" s="5"/>
      <c r="I382" s="5"/>
    </row>
    <row r="383" spans="1:9">
      <c r="A383" s="5"/>
      <c r="B383" s="5"/>
      <c r="C383" s="5"/>
      <c r="D383" s="5"/>
      <c r="E383" s="5"/>
      <c r="F383" s="5"/>
      <c r="G383" s="5"/>
      <c r="H383" s="5"/>
      <c r="I383" s="5"/>
    </row>
    <row r="384" spans="1:9">
      <c r="A384" s="5"/>
      <c r="B384" s="5"/>
      <c r="C384" s="5"/>
      <c r="D384" s="5"/>
      <c r="E384" s="5"/>
      <c r="F384" s="5"/>
      <c r="G384" s="5"/>
      <c r="H384" s="5"/>
      <c r="I384" s="5"/>
    </row>
    <row r="385" spans="1:9">
      <c r="A385" s="5"/>
      <c r="B385" s="5"/>
      <c r="C385" s="5"/>
      <c r="D385" s="5"/>
      <c r="E385" s="5"/>
      <c r="F385" s="5"/>
      <c r="G385" s="5"/>
      <c r="H385" s="5"/>
      <c r="I385" s="5"/>
    </row>
    <row r="386" spans="1:9">
      <c r="A386" s="5"/>
      <c r="B386" s="5"/>
      <c r="C386" s="5"/>
      <c r="D386" s="5"/>
      <c r="E386" s="5"/>
      <c r="F386" s="5"/>
      <c r="G386" s="5"/>
      <c r="H386" s="5"/>
      <c r="I386" s="5"/>
    </row>
    <row r="387" spans="1:9">
      <c r="A387" s="5"/>
      <c r="B387" s="5"/>
      <c r="C387" s="5"/>
      <c r="D387" s="5"/>
      <c r="E387" s="5"/>
      <c r="F387" s="5"/>
      <c r="G387" s="5"/>
      <c r="H387" s="5"/>
      <c r="I387" s="5"/>
    </row>
    <row r="388" spans="1:9">
      <c r="A388" s="5"/>
      <c r="B388" s="5"/>
      <c r="C388" s="5"/>
      <c r="D388" s="5"/>
      <c r="E388" s="5"/>
      <c r="F388" s="5"/>
      <c r="G388" s="5"/>
      <c r="H388" s="5"/>
      <c r="I388" s="5"/>
    </row>
    <row r="389" spans="1:9">
      <c r="A389" s="5"/>
      <c r="B389" s="5"/>
      <c r="C389" s="5"/>
      <c r="D389" s="5"/>
      <c r="E389" s="5"/>
      <c r="F389" s="5"/>
      <c r="G389" s="5"/>
      <c r="H389" s="5"/>
      <c r="I389" s="5"/>
    </row>
    <row r="390" spans="1:9">
      <c r="A390" s="5"/>
      <c r="B390" s="5"/>
      <c r="C390" s="5"/>
      <c r="D390" s="5"/>
      <c r="E390" s="5"/>
      <c r="F390" s="5"/>
      <c r="G390" s="5"/>
      <c r="H390" s="5"/>
      <c r="I390" s="5"/>
    </row>
    <row r="391" spans="1:9">
      <c r="A391" s="5"/>
      <c r="B391" s="5"/>
      <c r="C391" s="5"/>
      <c r="D391" s="5"/>
      <c r="E391" s="5"/>
      <c r="F391" s="5"/>
      <c r="G391" s="5"/>
      <c r="H391" s="5"/>
      <c r="I391" s="5"/>
    </row>
    <row r="392" spans="1:9">
      <c r="A392" s="5"/>
      <c r="B392" s="5"/>
      <c r="C392" s="5"/>
      <c r="D392" s="5"/>
      <c r="E392" s="5"/>
      <c r="F392" s="5"/>
      <c r="G392" s="5"/>
      <c r="H392" s="5"/>
      <c r="I392" s="5"/>
    </row>
    <row r="393" spans="1:9">
      <c r="A393" s="5"/>
      <c r="B393" s="5"/>
      <c r="C393" s="5"/>
      <c r="D393" s="5"/>
      <c r="E393" s="5"/>
      <c r="F393" s="5"/>
      <c r="G393" s="5"/>
      <c r="H393" s="5"/>
      <c r="I393" s="5"/>
    </row>
    <row r="394" spans="1:9">
      <c r="A394" s="5"/>
      <c r="B394" s="5"/>
      <c r="C394" s="5"/>
      <c r="D394" s="5"/>
      <c r="E394" s="5"/>
      <c r="F394" s="5"/>
      <c r="G394" s="5"/>
      <c r="H394" s="5"/>
      <c r="I394" s="5"/>
    </row>
    <row r="395" spans="1:9">
      <c r="A395" s="5"/>
      <c r="B395" s="5"/>
      <c r="C395" s="5"/>
      <c r="D395" s="5"/>
      <c r="E395" s="5"/>
      <c r="F395" s="5"/>
      <c r="G395" s="5"/>
      <c r="H395" s="5"/>
      <c r="I395" s="5"/>
    </row>
    <row r="396" spans="1:9">
      <c r="A396" s="5"/>
      <c r="B396" s="5"/>
      <c r="C396" s="5"/>
      <c r="D396" s="5"/>
      <c r="E396" s="5"/>
      <c r="F396" s="5"/>
      <c r="G396" s="5"/>
      <c r="H396" s="5"/>
      <c r="I396" s="5"/>
    </row>
    <row r="397" spans="1:9">
      <c r="A397" s="5"/>
      <c r="B397" s="5"/>
      <c r="C397" s="5"/>
      <c r="D397" s="5"/>
      <c r="E397" s="5"/>
      <c r="F397" s="5"/>
      <c r="G397" s="5"/>
      <c r="H397" s="5"/>
      <c r="I397" s="5"/>
    </row>
    <row r="398" spans="1:9">
      <c r="A398" s="5"/>
      <c r="B398" s="5"/>
      <c r="C398" s="5"/>
      <c r="D398" s="5"/>
      <c r="E398" s="5"/>
      <c r="F398" s="5"/>
      <c r="G398" s="5"/>
      <c r="H398" s="5"/>
      <c r="I398" s="5"/>
    </row>
    <row r="399" spans="1:9">
      <c r="A399" s="5"/>
      <c r="B399" s="5"/>
      <c r="C399" s="5"/>
      <c r="D399" s="5"/>
      <c r="E399" s="5"/>
      <c r="F399" s="5"/>
      <c r="G399" s="5"/>
      <c r="H399" s="5"/>
      <c r="I399" s="5"/>
    </row>
    <row r="400" spans="1:9">
      <c r="A400" s="5"/>
      <c r="B400" s="5"/>
      <c r="C400" s="5"/>
      <c r="D400" s="5"/>
      <c r="E400" s="5"/>
      <c r="F400" s="5"/>
      <c r="G400" s="5"/>
      <c r="H400" s="5"/>
      <c r="I400" s="5"/>
    </row>
    <row r="401" spans="1:9">
      <c r="A401" s="5"/>
      <c r="B401" s="5"/>
      <c r="C401" s="5"/>
      <c r="D401" s="5"/>
      <c r="E401" s="5"/>
      <c r="F401" s="5"/>
      <c r="G401" s="5"/>
      <c r="H401" s="5"/>
      <c r="I401" s="5"/>
    </row>
    <row r="402" spans="1:9">
      <c r="A402" s="5"/>
      <c r="B402" s="5"/>
      <c r="C402" s="5"/>
      <c r="D402" s="5"/>
      <c r="E402" s="5"/>
      <c r="F402" s="5"/>
      <c r="G402" s="5"/>
      <c r="H402" s="5"/>
      <c r="I402" s="5"/>
    </row>
    <row r="403" spans="1:9">
      <c r="A403" s="5"/>
      <c r="B403" s="5"/>
      <c r="C403" s="5"/>
      <c r="D403" s="5"/>
      <c r="E403" s="5"/>
      <c r="F403" s="5"/>
      <c r="G403" s="5"/>
      <c r="H403" s="5"/>
      <c r="I403" s="5"/>
    </row>
    <row r="404" spans="1:9">
      <c r="A404" s="5"/>
      <c r="B404" s="5"/>
      <c r="C404" s="5"/>
      <c r="D404" s="5"/>
      <c r="E404" s="5"/>
      <c r="F404" s="5"/>
      <c r="G404" s="5"/>
      <c r="H404" s="5"/>
      <c r="I404" s="5"/>
    </row>
    <row r="405" spans="1:9">
      <c r="A405" s="5"/>
      <c r="B405" s="5"/>
      <c r="C405" s="5"/>
      <c r="D405" s="5"/>
      <c r="E405" s="5"/>
      <c r="F405" s="5"/>
      <c r="G405" s="5"/>
      <c r="H405" s="5"/>
      <c r="I405" s="5"/>
    </row>
    <row r="406" spans="1:9">
      <c r="A406" s="5"/>
      <c r="B406" s="5"/>
      <c r="C406" s="5"/>
      <c r="D406" s="5"/>
      <c r="E406" s="5"/>
      <c r="F406" s="5"/>
      <c r="G406" s="5"/>
      <c r="H406" s="5"/>
      <c r="I406" s="5"/>
    </row>
    <row r="407" spans="1:9">
      <c r="A407" s="5"/>
      <c r="B407" s="5"/>
      <c r="C407" s="5"/>
      <c r="D407" s="5"/>
      <c r="E407" s="5"/>
      <c r="F407" s="5"/>
      <c r="G407" s="5"/>
      <c r="H407" s="5"/>
      <c r="I407" s="5"/>
    </row>
    <row r="408" spans="1:9">
      <c r="A408" s="5"/>
      <c r="B408" s="5"/>
      <c r="C408" s="5"/>
      <c r="D408" s="5"/>
      <c r="E408" s="5"/>
      <c r="F408" s="5"/>
      <c r="G408" s="5"/>
      <c r="H408" s="5"/>
      <c r="I408" s="5"/>
    </row>
    <row r="409" spans="1:9">
      <c r="A409" s="5"/>
      <c r="B409" s="5"/>
      <c r="C409" s="5"/>
      <c r="D409" s="5"/>
      <c r="E409" s="5"/>
      <c r="F409" s="5"/>
      <c r="G409" s="5"/>
      <c r="H409" s="5"/>
      <c r="I409" s="5"/>
    </row>
    <row r="410" spans="1:9">
      <c r="A410" s="5"/>
      <c r="B410" s="5"/>
      <c r="C410" s="5"/>
      <c r="D410" s="5"/>
      <c r="E410" s="5"/>
      <c r="F410" s="5"/>
      <c r="G410" s="5"/>
      <c r="H410" s="5"/>
      <c r="I410" s="5"/>
    </row>
    <row r="411" spans="1:9">
      <c r="A411" s="5"/>
      <c r="B411" s="5"/>
      <c r="C411" s="5"/>
      <c r="D411" s="5"/>
      <c r="E411" s="5"/>
      <c r="F411" s="5"/>
      <c r="G411" s="5"/>
      <c r="H411" s="5"/>
      <c r="I411" s="5"/>
    </row>
    <row r="412" spans="1:9">
      <c r="A412" s="5"/>
      <c r="B412" s="5"/>
      <c r="C412" s="5"/>
      <c r="D412" s="5"/>
      <c r="E412" s="5"/>
      <c r="F412" s="5"/>
      <c r="G412" s="5"/>
      <c r="H412" s="5"/>
      <c r="I412" s="5"/>
    </row>
    <row r="413" spans="1:9">
      <c r="A413" s="5"/>
      <c r="B413" s="5"/>
      <c r="C413" s="5"/>
      <c r="D413" s="5"/>
      <c r="E413" s="5"/>
      <c r="F413" s="5"/>
      <c r="G413" s="5"/>
      <c r="H413" s="5"/>
      <c r="I413" s="5"/>
    </row>
    <row r="414" spans="1:9">
      <c r="A414" s="5"/>
      <c r="B414" s="5"/>
      <c r="C414" s="5"/>
      <c r="D414" s="5"/>
      <c r="E414" s="5"/>
      <c r="F414" s="5"/>
      <c r="G414" s="5"/>
      <c r="H414" s="5"/>
      <c r="I414" s="5"/>
    </row>
    <row r="415" spans="1:9">
      <c r="A415" s="5"/>
      <c r="B415" s="5"/>
      <c r="C415" s="5"/>
      <c r="D415" s="5"/>
      <c r="E415" s="5"/>
      <c r="F415" s="5"/>
      <c r="G415" s="5"/>
      <c r="H415" s="5"/>
      <c r="I415" s="5"/>
    </row>
    <row r="416" spans="1:9">
      <c r="A416" s="5"/>
      <c r="B416" s="5"/>
      <c r="C416" s="5"/>
      <c r="D416" s="5"/>
      <c r="E416" s="5"/>
      <c r="F416" s="5"/>
      <c r="G416" s="5"/>
      <c r="H416" s="5"/>
      <c r="I416" s="5"/>
    </row>
    <row r="417" spans="1:9">
      <c r="A417" s="5"/>
      <c r="B417" s="5"/>
      <c r="C417" s="5"/>
      <c r="D417" s="5"/>
      <c r="E417" s="5"/>
      <c r="F417" s="5"/>
      <c r="G417" s="5"/>
      <c r="H417" s="5"/>
      <c r="I417" s="5"/>
    </row>
    <row r="418" spans="1:9">
      <c r="A418" s="5"/>
      <c r="B418" s="5"/>
      <c r="C418" s="5"/>
      <c r="D418" s="5"/>
      <c r="E418" s="5"/>
      <c r="F418" s="5"/>
      <c r="G418" s="5"/>
      <c r="H418" s="5"/>
      <c r="I418" s="5"/>
    </row>
    <row r="419" spans="1:9">
      <c r="A419" s="5"/>
      <c r="B419" s="5"/>
      <c r="C419" s="5"/>
      <c r="D419" s="5"/>
      <c r="E419" s="5"/>
      <c r="F419" s="5"/>
      <c r="G419" s="5"/>
      <c r="H419" s="5"/>
      <c r="I419" s="5"/>
    </row>
    <row r="420" spans="1:9">
      <c r="A420" s="5"/>
      <c r="B420" s="5"/>
      <c r="C420" s="5"/>
      <c r="D420" s="5"/>
      <c r="E420" s="5"/>
      <c r="F420" s="5"/>
      <c r="G420" s="5"/>
      <c r="H420" s="5"/>
      <c r="I420" s="5"/>
    </row>
    <row r="421" spans="1:9">
      <c r="A421" s="5"/>
      <c r="B421" s="5"/>
      <c r="C421" s="5"/>
      <c r="D421" s="5"/>
      <c r="E421" s="5"/>
      <c r="F421" s="5"/>
      <c r="G421" s="5"/>
      <c r="H421" s="5"/>
      <c r="I421" s="5"/>
    </row>
    <row r="422" spans="1:9">
      <c r="A422" s="5"/>
      <c r="B422" s="5"/>
      <c r="C422" s="5"/>
      <c r="D422" s="5"/>
      <c r="E422" s="5"/>
      <c r="F422" s="5"/>
      <c r="G422" s="5"/>
      <c r="H422" s="5"/>
      <c r="I422" s="5"/>
    </row>
    <row r="423" spans="1:9">
      <c r="A423" s="5"/>
      <c r="B423" s="5"/>
      <c r="C423" s="5"/>
      <c r="D423" s="5"/>
      <c r="E423" s="5"/>
      <c r="F423" s="5"/>
      <c r="G423" s="5"/>
      <c r="H423" s="5"/>
      <c r="I423" s="5"/>
    </row>
    <row r="424" spans="1:9">
      <c r="A424" s="5"/>
      <c r="B424" s="5"/>
      <c r="C424" s="5"/>
      <c r="D424" s="5"/>
      <c r="E424" s="5"/>
      <c r="F424" s="5"/>
      <c r="G424" s="5"/>
      <c r="H424" s="5"/>
      <c r="I424" s="5"/>
    </row>
    <row r="425" spans="1:9">
      <c r="A425" s="5"/>
      <c r="B425" s="5"/>
      <c r="C425" s="5"/>
      <c r="D425" s="5"/>
      <c r="E425" s="5"/>
      <c r="F425" s="5"/>
      <c r="G425" s="5"/>
      <c r="H425" s="5"/>
      <c r="I425" s="5"/>
    </row>
    <row r="426" spans="1:9">
      <c r="A426" s="5"/>
      <c r="B426" s="5"/>
      <c r="C426" s="5"/>
      <c r="D426" s="5"/>
      <c r="E426" s="5"/>
      <c r="F426" s="5"/>
      <c r="G426" s="5"/>
      <c r="H426" s="5"/>
      <c r="I426" s="5"/>
    </row>
    <row r="427" spans="1:9">
      <c r="A427" s="5"/>
      <c r="B427" s="5"/>
      <c r="C427" s="5"/>
      <c r="D427" s="5"/>
      <c r="E427" s="5"/>
      <c r="F427" s="5"/>
      <c r="G427" s="5"/>
      <c r="H427" s="5"/>
      <c r="I427" s="5"/>
    </row>
    <row r="428" spans="1:9">
      <c r="A428" s="5"/>
      <c r="B428" s="5"/>
      <c r="C428" s="5"/>
      <c r="D428" s="5"/>
      <c r="E428" s="5"/>
      <c r="F428" s="5"/>
      <c r="G428" s="5"/>
      <c r="H428" s="5"/>
      <c r="I428" s="5"/>
    </row>
    <row r="429" spans="1:9">
      <c r="A429" s="5"/>
      <c r="B429" s="5"/>
      <c r="C429" s="5"/>
      <c r="D429" s="5"/>
      <c r="E429" s="5"/>
      <c r="F429" s="5"/>
      <c r="G429" s="5"/>
      <c r="H429" s="5"/>
      <c r="I429" s="5"/>
    </row>
    <row r="430" spans="1:9">
      <c r="A430" s="5"/>
      <c r="B430" s="5"/>
      <c r="C430" s="5"/>
      <c r="D430" s="5"/>
      <c r="E430" s="5"/>
      <c r="F430" s="5"/>
      <c r="G430" s="5"/>
      <c r="H430" s="5"/>
      <c r="I430" s="5"/>
    </row>
    <row r="431" spans="1:9">
      <c r="A431" s="5"/>
      <c r="B431" s="5"/>
      <c r="C431" s="5"/>
      <c r="D431" s="5"/>
      <c r="E431" s="5"/>
      <c r="F431" s="5"/>
      <c r="G431" s="5"/>
      <c r="H431" s="5"/>
      <c r="I431" s="5"/>
    </row>
    <row r="432" spans="1:9">
      <c r="A432" s="5"/>
      <c r="B432" s="5"/>
      <c r="C432" s="5"/>
      <c r="D432" s="5"/>
      <c r="E432" s="5"/>
      <c r="F432" s="5"/>
      <c r="G432" s="5"/>
      <c r="H432" s="5"/>
      <c r="I432" s="5"/>
    </row>
    <row r="433" spans="1:9">
      <c r="A433" s="5"/>
      <c r="B433" s="5"/>
      <c r="C433" s="5"/>
      <c r="D433" s="5"/>
      <c r="E433" s="5"/>
      <c r="F433" s="5"/>
      <c r="G433" s="5"/>
      <c r="H433" s="5"/>
      <c r="I433" s="5"/>
    </row>
    <row r="434" spans="1:9">
      <c r="A434" s="5"/>
      <c r="B434" s="5"/>
      <c r="C434" s="5"/>
      <c r="D434" s="5"/>
      <c r="E434" s="5"/>
      <c r="F434" s="5"/>
      <c r="G434" s="5"/>
      <c r="H434" s="5"/>
      <c r="I434" s="5"/>
    </row>
    <row r="435" spans="1:9">
      <c r="A435" s="5"/>
      <c r="B435" s="5"/>
      <c r="C435" s="5"/>
      <c r="D435" s="5"/>
      <c r="E435" s="5"/>
      <c r="F435" s="5"/>
      <c r="G435" s="5"/>
      <c r="H435" s="5"/>
      <c r="I435" s="5"/>
    </row>
    <row r="436" spans="1:9">
      <c r="A436" s="5"/>
      <c r="B436" s="5"/>
      <c r="C436" s="5"/>
      <c r="D436" s="5"/>
      <c r="E436" s="5"/>
      <c r="F436" s="5"/>
      <c r="G436" s="5"/>
      <c r="H436" s="5"/>
      <c r="I436" s="5"/>
    </row>
    <row r="437" spans="1:9">
      <c r="A437" s="5"/>
      <c r="B437" s="5"/>
      <c r="C437" s="5"/>
      <c r="D437" s="5"/>
      <c r="E437" s="5"/>
      <c r="F437" s="5"/>
      <c r="G437" s="5"/>
      <c r="H437" s="5"/>
      <c r="I437" s="5"/>
    </row>
    <row r="438" spans="1:9">
      <c r="A438" s="5"/>
      <c r="B438" s="5"/>
      <c r="C438" s="5"/>
      <c r="D438" s="5"/>
      <c r="E438" s="5"/>
      <c r="F438" s="5"/>
      <c r="G438" s="5"/>
      <c r="H438" s="5"/>
      <c r="I438" s="5"/>
    </row>
    <row r="439" spans="1:9">
      <c r="A439" s="5"/>
      <c r="B439" s="5"/>
      <c r="C439" s="5"/>
      <c r="D439" s="5"/>
      <c r="E439" s="5"/>
      <c r="F439" s="5"/>
      <c r="G439" s="5"/>
      <c r="H439" s="5"/>
      <c r="I439" s="5"/>
    </row>
    <row r="440" spans="1:9">
      <c r="A440" s="5"/>
      <c r="B440" s="5"/>
      <c r="C440" s="5"/>
      <c r="D440" s="5"/>
      <c r="E440" s="5"/>
      <c r="F440" s="5"/>
      <c r="G440" s="5"/>
      <c r="H440" s="5"/>
      <c r="I440" s="5"/>
    </row>
    <row r="441" spans="1:9">
      <c r="A441" s="5"/>
      <c r="B441" s="5"/>
      <c r="C441" s="5"/>
      <c r="D441" s="5"/>
      <c r="E441" s="5"/>
      <c r="F441" s="5"/>
      <c r="G441" s="5"/>
      <c r="H441" s="5"/>
      <c r="I441" s="5"/>
    </row>
    <row r="442" spans="1:9">
      <c r="A442" s="5"/>
      <c r="B442" s="5"/>
      <c r="C442" s="5"/>
      <c r="D442" s="5"/>
      <c r="E442" s="5"/>
      <c r="F442" s="5"/>
      <c r="G442" s="5"/>
      <c r="H442" s="5"/>
      <c r="I442" s="5"/>
    </row>
    <row r="443" spans="1:9">
      <c r="A443" s="5"/>
      <c r="B443" s="5"/>
      <c r="C443" s="5"/>
      <c r="D443" s="5"/>
      <c r="E443" s="5"/>
      <c r="F443" s="5"/>
      <c r="G443" s="5"/>
      <c r="H443" s="5"/>
      <c r="I443" s="5"/>
    </row>
    <row r="444" spans="1:9">
      <c r="A444" s="5"/>
      <c r="B444" s="5"/>
      <c r="C444" s="5"/>
      <c r="D444" s="5"/>
      <c r="E444" s="5"/>
      <c r="F444" s="5"/>
      <c r="G444" s="5"/>
      <c r="H444" s="5"/>
      <c r="I444" s="5"/>
    </row>
    <row r="445" spans="1:9">
      <c r="A445" s="5"/>
      <c r="B445" s="5"/>
      <c r="C445" s="5"/>
      <c r="D445" s="5"/>
      <c r="E445" s="5"/>
      <c r="F445" s="5"/>
      <c r="G445" s="5"/>
      <c r="H445" s="5"/>
      <c r="I445" s="5"/>
    </row>
    <row r="446" spans="1:9">
      <c r="A446" s="5"/>
      <c r="B446" s="5"/>
      <c r="C446" s="5"/>
      <c r="D446" s="5"/>
      <c r="E446" s="5"/>
      <c r="F446" s="5"/>
      <c r="G446" s="5"/>
      <c r="H446" s="5"/>
      <c r="I446" s="5"/>
    </row>
    <row r="447" spans="1:9">
      <c r="A447" s="5"/>
      <c r="B447" s="5"/>
      <c r="C447" s="5"/>
      <c r="D447" s="5"/>
      <c r="E447" s="5"/>
      <c r="F447" s="5"/>
      <c r="G447" s="5"/>
      <c r="H447" s="5"/>
      <c r="I447" s="5"/>
    </row>
    <row r="448" spans="1:9">
      <c r="A448" s="5"/>
      <c r="B448" s="5"/>
      <c r="C448" s="5"/>
      <c r="D448" s="5"/>
      <c r="E448" s="5"/>
      <c r="F448" s="5"/>
      <c r="G448" s="5"/>
      <c r="H448" s="5"/>
      <c r="I448" s="5"/>
    </row>
    <row r="449" spans="1:9">
      <c r="A449" s="5"/>
      <c r="B449" s="5"/>
      <c r="C449" s="5"/>
      <c r="D449" s="5"/>
      <c r="E449" s="5"/>
      <c r="F449" s="5"/>
      <c r="G449" s="5"/>
      <c r="H449" s="5"/>
      <c r="I449" s="5"/>
    </row>
    <row r="450" spans="1:9">
      <c r="A450" s="5"/>
      <c r="B450" s="5"/>
      <c r="C450" s="5"/>
      <c r="D450" s="5"/>
      <c r="E450" s="5"/>
      <c r="F450" s="5"/>
      <c r="G450" s="5"/>
      <c r="H450" s="5"/>
      <c r="I450" s="5"/>
    </row>
    <row r="451" spans="1:9">
      <c r="A451" s="5"/>
      <c r="B451" s="5"/>
      <c r="C451" s="5"/>
      <c r="D451" s="5"/>
      <c r="E451" s="5"/>
      <c r="F451" s="5"/>
      <c r="G451" s="5"/>
      <c r="H451" s="5"/>
      <c r="I451" s="5"/>
    </row>
    <row r="452" spans="1:9">
      <c r="A452" s="5"/>
      <c r="B452" s="5"/>
      <c r="C452" s="5"/>
      <c r="D452" s="5"/>
      <c r="E452" s="5"/>
      <c r="F452" s="5"/>
      <c r="G452" s="5"/>
      <c r="H452" s="5"/>
      <c r="I452" s="5"/>
    </row>
    <row r="453" spans="1:9">
      <c r="A453" s="5"/>
      <c r="B453" s="5"/>
      <c r="C453" s="5"/>
      <c r="D453" s="5"/>
      <c r="E453" s="5"/>
      <c r="F453" s="5"/>
      <c r="G453" s="5"/>
      <c r="H453" s="5"/>
      <c r="I453" s="5"/>
    </row>
    <row r="454" spans="1:9">
      <c r="A454" s="5"/>
      <c r="B454" s="5"/>
      <c r="C454" s="5"/>
      <c r="D454" s="5"/>
      <c r="E454" s="5"/>
      <c r="F454" s="5"/>
      <c r="G454" s="5"/>
      <c r="H454" s="5"/>
      <c r="I454" s="5"/>
    </row>
    <row r="455" spans="1:9">
      <c r="A455" s="5"/>
      <c r="B455" s="5"/>
      <c r="C455" s="5"/>
      <c r="D455" s="5"/>
      <c r="E455" s="5"/>
      <c r="F455" s="5"/>
      <c r="G455" s="5"/>
      <c r="H455" s="5"/>
      <c r="I455" s="5"/>
    </row>
    <row r="456" spans="1:9">
      <c r="A456" s="5"/>
      <c r="B456" s="5"/>
      <c r="C456" s="5"/>
      <c r="D456" s="5"/>
      <c r="E456" s="5"/>
      <c r="F456" s="5"/>
      <c r="G456" s="5"/>
      <c r="H456" s="5"/>
      <c r="I456" s="5"/>
    </row>
    <row r="457" spans="1:9">
      <c r="A457" s="5"/>
      <c r="B457" s="5"/>
      <c r="C457" s="5"/>
      <c r="D457" s="5"/>
      <c r="E457" s="5"/>
      <c r="F457" s="5"/>
      <c r="G457" s="5"/>
      <c r="H457" s="5"/>
      <c r="I457" s="5"/>
    </row>
    <row r="458" spans="1:9">
      <c r="A458" s="5"/>
      <c r="B458" s="5"/>
      <c r="C458" s="5"/>
      <c r="D458" s="5"/>
      <c r="E458" s="5"/>
      <c r="F458" s="5"/>
      <c r="G458" s="5"/>
      <c r="H458" s="5"/>
      <c r="I458" s="5"/>
    </row>
    <row r="459" spans="1:9">
      <c r="A459" s="5"/>
      <c r="B459" s="5"/>
      <c r="C459" s="5"/>
      <c r="D459" s="5"/>
      <c r="E459" s="5"/>
      <c r="F459" s="5"/>
      <c r="G459" s="5"/>
      <c r="H459" s="5"/>
      <c r="I459" s="5"/>
    </row>
    <row r="460" spans="1:9">
      <c r="A460" s="5"/>
      <c r="B460" s="5"/>
      <c r="C460" s="5"/>
      <c r="D460" s="5"/>
      <c r="E460" s="5"/>
      <c r="F460" s="5"/>
      <c r="G460" s="5"/>
      <c r="H460" s="5"/>
      <c r="I460" s="5"/>
    </row>
    <row r="461" spans="1:9">
      <c r="A461" s="5"/>
      <c r="B461" s="5"/>
      <c r="C461" s="5"/>
      <c r="D461" s="5"/>
      <c r="E461" s="5"/>
      <c r="F461" s="5"/>
      <c r="G461" s="5"/>
      <c r="H461" s="5"/>
      <c r="I461" s="5"/>
    </row>
    <row r="462" spans="1:9">
      <c r="A462" s="5"/>
      <c r="B462" s="5"/>
      <c r="C462" s="5"/>
      <c r="D462" s="5"/>
      <c r="E462" s="5"/>
      <c r="F462" s="5"/>
      <c r="G462" s="5"/>
      <c r="H462" s="5"/>
      <c r="I462" s="5"/>
    </row>
    <row r="463" spans="1:9">
      <c r="A463" s="5"/>
      <c r="B463" s="5"/>
      <c r="C463" s="5"/>
      <c r="D463" s="5"/>
      <c r="E463" s="5"/>
      <c r="F463" s="5"/>
      <c r="G463" s="5"/>
      <c r="H463" s="5"/>
      <c r="I463" s="5"/>
    </row>
    <row r="464" spans="1:9">
      <c r="A464" s="5"/>
      <c r="B464" s="5"/>
      <c r="C464" s="5"/>
      <c r="D464" s="5"/>
      <c r="E464" s="5"/>
      <c r="F464" s="5"/>
      <c r="G464" s="5"/>
      <c r="H464" s="5"/>
      <c r="I464" s="5"/>
    </row>
    <row r="465" spans="1:9">
      <c r="A465" s="5"/>
      <c r="B465" s="5"/>
      <c r="C465" s="5"/>
      <c r="D465" s="5"/>
      <c r="E465" s="5"/>
      <c r="F465" s="5"/>
      <c r="G465" s="5"/>
      <c r="H465" s="5"/>
      <c r="I465" s="5"/>
    </row>
    <row r="466" spans="1:9">
      <c r="A466" s="5"/>
      <c r="B466" s="5"/>
      <c r="C466" s="5"/>
      <c r="D466" s="5"/>
      <c r="E466" s="5"/>
      <c r="F466" s="5"/>
      <c r="G466" s="5"/>
      <c r="H466" s="5"/>
      <c r="I466" s="5"/>
    </row>
    <row r="467" spans="1:9">
      <c r="A467" s="5"/>
      <c r="B467" s="5"/>
      <c r="C467" s="5"/>
      <c r="D467" s="5"/>
      <c r="E467" s="5"/>
      <c r="F467" s="5"/>
      <c r="G467" s="5"/>
      <c r="H467" s="5"/>
      <c r="I467" s="5"/>
    </row>
    <row r="468" spans="1:9">
      <c r="A468" s="5"/>
      <c r="B468" s="5"/>
      <c r="C468" s="5"/>
      <c r="D468" s="5"/>
      <c r="E468" s="5"/>
      <c r="F468" s="5"/>
      <c r="G468" s="5"/>
      <c r="H468" s="5"/>
      <c r="I468" s="5"/>
    </row>
    <row r="469" spans="1:9">
      <c r="A469" s="5"/>
      <c r="B469" s="5"/>
      <c r="C469" s="5"/>
      <c r="D469" s="5"/>
      <c r="E469" s="5"/>
      <c r="F469" s="5"/>
      <c r="G469" s="5"/>
      <c r="H469" s="5"/>
      <c r="I469" s="5"/>
    </row>
    <row r="470" spans="1:9">
      <c r="A470" s="5"/>
      <c r="B470" s="5"/>
      <c r="C470" s="5"/>
      <c r="D470" s="5"/>
      <c r="E470" s="5"/>
      <c r="F470" s="5"/>
      <c r="G470" s="5"/>
      <c r="H470" s="5"/>
      <c r="I470" s="5"/>
    </row>
    <row r="471" spans="1:9">
      <c r="A471" s="5"/>
      <c r="B471" s="5"/>
      <c r="C471" s="5"/>
      <c r="D471" s="5"/>
      <c r="E471" s="5"/>
      <c r="F471" s="5"/>
      <c r="G471" s="5"/>
      <c r="H471" s="5"/>
      <c r="I471" s="5"/>
    </row>
    <row r="472" spans="1:9">
      <c r="A472" s="5"/>
      <c r="B472" s="5"/>
      <c r="C472" s="5"/>
      <c r="D472" s="5"/>
      <c r="E472" s="5"/>
      <c r="F472" s="5"/>
      <c r="G472" s="5"/>
      <c r="H472" s="5"/>
      <c r="I472" s="5"/>
    </row>
    <row r="473" spans="1:9">
      <c r="A473" s="5"/>
      <c r="B473" s="5"/>
      <c r="C473" s="5"/>
      <c r="D473" s="5"/>
      <c r="E473" s="5"/>
      <c r="F473" s="5"/>
      <c r="G473" s="5"/>
      <c r="H473" s="5"/>
      <c r="I473" s="5"/>
    </row>
    <row r="474" spans="1:9">
      <c r="A474" s="5"/>
      <c r="B474" s="5"/>
      <c r="C474" s="5"/>
      <c r="D474" s="5"/>
      <c r="E474" s="5"/>
      <c r="F474" s="5"/>
      <c r="G474" s="5"/>
      <c r="H474" s="5"/>
      <c r="I474" s="5"/>
    </row>
    <row r="475" spans="1:9">
      <c r="A475" s="5"/>
      <c r="B475" s="5"/>
      <c r="C475" s="5"/>
      <c r="D475" s="5"/>
      <c r="E475" s="5"/>
      <c r="F475" s="5"/>
      <c r="G475" s="5"/>
      <c r="H475" s="5"/>
      <c r="I475" s="5"/>
    </row>
    <row r="476" spans="1:9">
      <c r="A476" s="5"/>
      <c r="B476" s="5"/>
      <c r="C476" s="5"/>
      <c r="D476" s="5"/>
      <c r="E476" s="5"/>
      <c r="F476" s="5"/>
      <c r="G476" s="5"/>
      <c r="H476" s="5"/>
      <c r="I476" s="5"/>
    </row>
    <row r="477" spans="1:9">
      <c r="A477" s="5"/>
      <c r="B477" s="5"/>
      <c r="C477" s="5"/>
      <c r="D477" s="5"/>
      <c r="E477" s="5"/>
      <c r="F477" s="5"/>
      <c r="G477" s="5"/>
      <c r="H477" s="5"/>
      <c r="I477" s="5"/>
    </row>
    <row r="478" spans="1:9">
      <c r="A478" s="5"/>
      <c r="B478" s="5"/>
      <c r="C478" s="5"/>
      <c r="D478" s="5"/>
      <c r="E478" s="5"/>
      <c r="F478" s="5"/>
      <c r="G478" s="5"/>
      <c r="H478" s="5"/>
      <c r="I478" s="5"/>
    </row>
    <row r="479" spans="1:9">
      <c r="A479" s="5"/>
      <c r="B479" s="5"/>
      <c r="C479" s="5"/>
      <c r="D479" s="5"/>
      <c r="E479" s="5"/>
      <c r="F479" s="5"/>
      <c r="G479" s="5"/>
      <c r="H479" s="5"/>
      <c r="I479" s="5"/>
    </row>
    <row r="480" spans="1:9">
      <c r="A480" s="5"/>
      <c r="B480" s="5"/>
      <c r="C480" s="5"/>
      <c r="D480" s="5"/>
      <c r="E480" s="5"/>
      <c r="F480" s="5"/>
      <c r="G480" s="5"/>
      <c r="H480" s="5"/>
      <c r="I480" s="5"/>
    </row>
    <row r="481" spans="1:9">
      <c r="A481" s="5"/>
      <c r="B481" s="5"/>
      <c r="C481" s="5"/>
      <c r="D481" s="5"/>
      <c r="E481" s="5"/>
      <c r="F481" s="5"/>
      <c r="G481" s="5"/>
      <c r="H481" s="5"/>
      <c r="I481" s="5"/>
    </row>
    <row r="482" spans="1:9">
      <c r="A482" s="5"/>
      <c r="B482" s="5"/>
      <c r="C482" s="5"/>
      <c r="D482" s="5"/>
      <c r="E482" s="5"/>
      <c r="F482" s="5"/>
      <c r="G482" s="5"/>
      <c r="H482" s="5"/>
      <c r="I482" s="5"/>
    </row>
    <row r="483" spans="1:9">
      <c r="A483" s="5"/>
      <c r="B483" s="5"/>
      <c r="C483" s="5"/>
      <c r="D483" s="5"/>
      <c r="E483" s="5"/>
      <c r="F483" s="5"/>
      <c r="G483" s="5"/>
      <c r="H483" s="5"/>
      <c r="I483" s="5"/>
    </row>
    <row r="484" spans="1:9">
      <c r="A484" s="5"/>
      <c r="B484" s="5"/>
      <c r="C484" s="5"/>
      <c r="D484" s="5"/>
      <c r="E484" s="5"/>
      <c r="F484" s="5"/>
      <c r="G484" s="5"/>
      <c r="H484" s="5"/>
      <c r="I484" s="5"/>
    </row>
    <row r="485" spans="1:9">
      <c r="A485" s="5"/>
      <c r="B485" s="5"/>
      <c r="C485" s="5"/>
      <c r="D485" s="5"/>
      <c r="E485" s="5"/>
      <c r="F485" s="5"/>
      <c r="G485" s="5"/>
      <c r="H485" s="5"/>
      <c r="I485" s="5"/>
    </row>
    <row r="486" spans="1:9">
      <c r="A486" s="5"/>
      <c r="B486" s="5"/>
      <c r="C486" s="5"/>
      <c r="D486" s="5"/>
      <c r="E486" s="5"/>
      <c r="F486" s="5"/>
      <c r="G486" s="5"/>
      <c r="H486" s="5"/>
      <c r="I486" s="5"/>
    </row>
    <row r="487" spans="1:9">
      <c r="A487" s="5"/>
      <c r="B487" s="5"/>
      <c r="C487" s="5"/>
      <c r="D487" s="5"/>
      <c r="E487" s="5"/>
      <c r="F487" s="5"/>
      <c r="G487" s="5"/>
      <c r="H487" s="5"/>
      <c r="I487" s="5"/>
    </row>
    <row r="488" spans="1:9">
      <c r="A488" s="5"/>
      <c r="B488" s="5"/>
      <c r="C488" s="5"/>
      <c r="D488" s="5"/>
      <c r="E488" s="5"/>
      <c r="F488" s="5"/>
      <c r="G488" s="5"/>
      <c r="H488" s="5"/>
      <c r="I488" s="5"/>
    </row>
    <row r="489" spans="1:9">
      <c r="A489" s="5"/>
      <c r="B489" s="5"/>
      <c r="C489" s="5"/>
      <c r="D489" s="5"/>
      <c r="E489" s="5"/>
      <c r="F489" s="5"/>
      <c r="G489" s="5"/>
      <c r="H489" s="5"/>
      <c r="I489" s="5"/>
    </row>
    <row r="490" spans="1:9">
      <c r="A490" s="5"/>
      <c r="B490" s="5"/>
      <c r="C490" s="5"/>
      <c r="D490" s="5"/>
      <c r="E490" s="5"/>
      <c r="F490" s="5"/>
      <c r="G490" s="5"/>
      <c r="H490" s="5"/>
      <c r="I490" s="5"/>
    </row>
    <row r="491" spans="1:9">
      <c r="A491" s="5"/>
      <c r="B491" s="5"/>
      <c r="C491" s="5"/>
      <c r="D491" s="5"/>
      <c r="E491" s="5"/>
      <c r="F491" s="5"/>
      <c r="G491" s="5"/>
      <c r="H491" s="5"/>
      <c r="I491" s="5"/>
    </row>
    <row r="492" spans="1:9">
      <c r="A492" s="5"/>
      <c r="B492" s="5"/>
      <c r="C492" s="5"/>
      <c r="D492" s="5"/>
      <c r="E492" s="5"/>
      <c r="F492" s="5"/>
      <c r="G492" s="5"/>
      <c r="H492" s="5"/>
      <c r="I492" s="5"/>
    </row>
    <row r="493" spans="1:9">
      <c r="A493" s="5"/>
      <c r="B493" s="5"/>
      <c r="C493" s="5"/>
      <c r="D493" s="5"/>
      <c r="E493" s="5"/>
      <c r="F493" s="5"/>
      <c r="G493" s="5"/>
      <c r="H493" s="5"/>
      <c r="I493" s="5"/>
    </row>
    <row r="494" spans="1:9">
      <c r="A494" s="5"/>
      <c r="B494" s="5"/>
      <c r="C494" s="5"/>
      <c r="D494" s="5"/>
      <c r="E494" s="5"/>
      <c r="F494" s="5"/>
      <c r="G494" s="5"/>
      <c r="H494" s="5"/>
      <c r="I494" s="5"/>
    </row>
    <row r="495" spans="1:9">
      <c r="A495" s="5"/>
      <c r="B495" s="5"/>
      <c r="C495" s="5"/>
      <c r="D495" s="5"/>
      <c r="E495" s="5"/>
      <c r="F495" s="5"/>
      <c r="G495" s="5"/>
      <c r="H495" s="5"/>
      <c r="I495" s="5"/>
    </row>
    <row r="496" spans="1:9">
      <c r="A496" s="5"/>
      <c r="B496" s="5"/>
      <c r="C496" s="5"/>
      <c r="D496" s="5"/>
      <c r="E496" s="5"/>
      <c r="F496" s="5"/>
      <c r="G496" s="5"/>
      <c r="H496" s="5"/>
      <c r="I496" s="5"/>
    </row>
    <row r="497" spans="1:9">
      <c r="A497" s="5"/>
      <c r="B497" s="5"/>
      <c r="C497" s="5"/>
      <c r="D497" s="5"/>
      <c r="E497" s="5"/>
      <c r="F497" s="5"/>
      <c r="G497" s="5"/>
      <c r="H497" s="5"/>
      <c r="I497" s="5"/>
    </row>
    <row r="498" spans="1:9">
      <c r="A498" s="5"/>
      <c r="B498" s="5"/>
      <c r="C498" s="5"/>
      <c r="D498" s="5"/>
      <c r="E498" s="5"/>
      <c r="F498" s="5"/>
      <c r="G498" s="5"/>
      <c r="H498" s="5"/>
      <c r="I498" s="5"/>
    </row>
    <row r="499" spans="1:9">
      <c r="A499" s="5"/>
      <c r="B499" s="5"/>
      <c r="C499" s="5"/>
      <c r="D499" s="5"/>
      <c r="E499" s="5"/>
      <c r="F499" s="5"/>
      <c r="G499" s="5"/>
      <c r="H499" s="5"/>
      <c r="I499" s="5"/>
    </row>
    <row r="500" spans="1:9">
      <c r="A500" s="5"/>
      <c r="B500" s="5"/>
      <c r="C500" s="5"/>
      <c r="D500" s="5"/>
      <c r="E500" s="5"/>
      <c r="F500" s="5"/>
      <c r="G500" s="5"/>
      <c r="H500" s="5"/>
      <c r="I500" s="5"/>
    </row>
    <row r="501" spans="1:9">
      <c r="A501" s="5"/>
      <c r="B501" s="5"/>
      <c r="C501" s="5"/>
      <c r="D501" s="5"/>
      <c r="E501" s="5"/>
      <c r="F501" s="5"/>
      <c r="G501" s="5"/>
      <c r="H501" s="5"/>
      <c r="I501" s="5"/>
    </row>
    <row r="502" spans="1:9">
      <c r="A502" s="5"/>
      <c r="B502" s="5"/>
      <c r="C502" s="5"/>
      <c r="D502" s="5"/>
      <c r="E502" s="5"/>
      <c r="F502" s="5"/>
      <c r="G502" s="5"/>
      <c r="H502" s="5"/>
      <c r="I502" s="5"/>
    </row>
    <row r="503" spans="1:9">
      <c r="A503" s="5"/>
      <c r="B503" s="5"/>
      <c r="C503" s="5"/>
      <c r="D503" s="5"/>
      <c r="E503" s="5"/>
      <c r="F503" s="5"/>
      <c r="G503" s="5"/>
      <c r="H503" s="5"/>
      <c r="I503" s="5"/>
    </row>
    <row r="504" spans="1:9">
      <c r="A504" s="5"/>
      <c r="B504" s="5"/>
      <c r="C504" s="5"/>
      <c r="D504" s="5"/>
      <c r="E504" s="5"/>
      <c r="F504" s="5"/>
      <c r="G504" s="5"/>
      <c r="H504" s="5"/>
      <c r="I504" s="5"/>
    </row>
    <row r="505" spans="1:9">
      <c r="A505" s="5"/>
      <c r="B505" s="5"/>
      <c r="C505" s="5"/>
      <c r="D505" s="5"/>
      <c r="E505" s="5"/>
      <c r="F505" s="5"/>
      <c r="G505" s="5"/>
      <c r="H505" s="5"/>
      <c r="I505" s="5"/>
    </row>
    <row r="506" spans="1:9">
      <c r="A506" s="5"/>
      <c r="B506" s="5"/>
      <c r="C506" s="5"/>
      <c r="D506" s="5"/>
      <c r="E506" s="5"/>
      <c r="F506" s="5"/>
      <c r="G506" s="5"/>
      <c r="H506" s="5"/>
      <c r="I506" s="5"/>
    </row>
    <row r="507" spans="1:9">
      <c r="A507" s="5"/>
      <c r="B507" s="5"/>
      <c r="C507" s="5"/>
      <c r="D507" s="5"/>
      <c r="E507" s="5"/>
      <c r="F507" s="5"/>
      <c r="G507" s="5"/>
      <c r="H507" s="5"/>
      <c r="I507" s="5"/>
    </row>
    <row r="508" spans="1:9">
      <c r="A508" s="5"/>
      <c r="B508" s="5"/>
      <c r="C508" s="5"/>
      <c r="D508" s="5"/>
      <c r="E508" s="5"/>
      <c r="F508" s="5"/>
      <c r="G508" s="5"/>
      <c r="H508" s="5"/>
      <c r="I508" s="5"/>
    </row>
    <row r="509" spans="1:9">
      <c r="A509" s="5"/>
      <c r="B509" s="5"/>
      <c r="C509" s="5"/>
      <c r="D509" s="5"/>
      <c r="E509" s="5"/>
      <c r="F509" s="5"/>
      <c r="G509" s="5"/>
      <c r="H509" s="5"/>
      <c r="I509" s="5"/>
    </row>
    <row r="510" spans="1:9">
      <c r="A510" s="5"/>
      <c r="B510" s="5"/>
      <c r="C510" s="5"/>
      <c r="D510" s="5"/>
      <c r="E510" s="5"/>
      <c r="F510" s="5"/>
      <c r="G510" s="5"/>
      <c r="H510" s="5"/>
      <c r="I510" s="5"/>
    </row>
    <row r="511" spans="1:9">
      <c r="A511" s="5"/>
      <c r="B511" s="5"/>
      <c r="C511" s="5"/>
      <c r="D511" s="5"/>
      <c r="E511" s="5"/>
      <c r="F511" s="5"/>
      <c r="G511" s="5"/>
      <c r="H511" s="5"/>
      <c r="I511" s="5"/>
    </row>
    <row r="512" spans="1:9">
      <c r="A512" s="5"/>
      <c r="B512" s="5"/>
      <c r="C512" s="5"/>
      <c r="D512" s="5"/>
      <c r="E512" s="5"/>
      <c r="F512" s="5"/>
      <c r="G512" s="5"/>
      <c r="H512" s="5"/>
      <c r="I512" s="5"/>
    </row>
    <row r="513" spans="1:9">
      <c r="A513" s="5"/>
      <c r="B513" s="5"/>
      <c r="C513" s="5"/>
      <c r="D513" s="5"/>
      <c r="E513" s="5"/>
      <c r="F513" s="5"/>
      <c r="G513" s="5"/>
      <c r="H513" s="5"/>
      <c r="I513" s="5"/>
    </row>
    <row r="514" spans="1:9">
      <c r="A514" s="5"/>
      <c r="B514" s="5"/>
      <c r="C514" s="5"/>
      <c r="D514" s="5"/>
      <c r="E514" s="5"/>
      <c r="F514" s="5"/>
      <c r="G514" s="5"/>
      <c r="H514" s="5"/>
      <c r="I514" s="5"/>
    </row>
    <row r="515" spans="1:9">
      <c r="A515" s="5"/>
      <c r="B515" s="5"/>
      <c r="C515" s="5"/>
      <c r="D515" s="5"/>
      <c r="E515" s="5"/>
      <c r="F515" s="5"/>
      <c r="G515" s="5"/>
      <c r="H515" s="5"/>
      <c r="I515" s="5"/>
    </row>
    <row r="516" spans="1:9">
      <c r="A516" s="5"/>
      <c r="B516" s="5"/>
      <c r="C516" s="5"/>
      <c r="D516" s="5"/>
      <c r="E516" s="5"/>
      <c r="F516" s="5"/>
      <c r="G516" s="5"/>
      <c r="H516" s="5"/>
      <c r="I516" s="5"/>
    </row>
    <row r="517" spans="1:9">
      <c r="A517" s="5"/>
      <c r="B517" s="5"/>
      <c r="C517" s="5"/>
      <c r="D517" s="5"/>
      <c r="E517" s="5"/>
      <c r="F517" s="5"/>
      <c r="G517" s="5"/>
      <c r="H517" s="5"/>
      <c r="I517" s="5"/>
    </row>
    <row r="518" spans="1:9">
      <c r="A518" s="5"/>
      <c r="B518" s="5"/>
      <c r="C518" s="5"/>
      <c r="D518" s="5"/>
      <c r="E518" s="5"/>
      <c r="F518" s="5"/>
      <c r="G518" s="5"/>
      <c r="H518" s="5"/>
      <c r="I518" s="5"/>
    </row>
    <row r="519" spans="1:9">
      <c r="A519" s="5"/>
      <c r="B519" s="5"/>
      <c r="C519" s="5"/>
      <c r="D519" s="5"/>
      <c r="E519" s="5"/>
      <c r="F519" s="5"/>
      <c r="G519" s="5"/>
      <c r="H519" s="5"/>
      <c r="I519" s="5"/>
    </row>
    <row r="520" spans="1:9">
      <c r="A520" s="5"/>
      <c r="B520" s="5"/>
      <c r="C520" s="5"/>
      <c r="D520" s="5"/>
      <c r="E520" s="5"/>
      <c r="F520" s="5"/>
      <c r="G520" s="5"/>
      <c r="H520" s="5"/>
      <c r="I520" s="5"/>
    </row>
    <row r="521" spans="1:9">
      <c r="A521" s="5"/>
      <c r="B521" s="5"/>
      <c r="C521" s="5"/>
      <c r="D521" s="5"/>
      <c r="E521" s="5"/>
      <c r="F521" s="5"/>
      <c r="G521" s="5"/>
      <c r="H521" s="5"/>
      <c r="I521" s="5"/>
    </row>
    <row r="522" spans="1:9">
      <c r="A522" s="5"/>
      <c r="B522" s="5"/>
      <c r="C522" s="5"/>
      <c r="D522" s="5"/>
      <c r="E522" s="5"/>
      <c r="F522" s="5"/>
      <c r="G522" s="5"/>
      <c r="H522" s="5"/>
      <c r="I522" s="5"/>
    </row>
    <row r="523" spans="1:9">
      <c r="A523" s="5"/>
      <c r="B523" s="5"/>
      <c r="C523" s="5"/>
      <c r="D523" s="5"/>
      <c r="E523" s="5"/>
      <c r="F523" s="5"/>
      <c r="G523" s="5"/>
      <c r="H523" s="5"/>
      <c r="I523" s="5"/>
    </row>
    <row r="524" spans="1:9">
      <c r="A524" s="5"/>
      <c r="B524" s="5"/>
      <c r="C524" s="5"/>
      <c r="D524" s="5"/>
      <c r="E524" s="5"/>
      <c r="F524" s="5"/>
      <c r="G524" s="5"/>
      <c r="H524" s="5"/>
      <c r="I524" s="5"/>
    </row>
    <row r="525" spans="1:9">
      <c r="A525" s="5"/>
      <c r="B525" s="5"/>
      <c r="C525" s="5"/>
      <c r="D525" s="5"/>
      <c r="E525" s="5"/>
      <c r="F525" s="5"/>
      <c r="G525" s="5"/>
      <c r="H525" s="5"/>
      <c r="I525" s="5"/>
    </row>
    <row r="526" spans="1:9">
      <c r="A526" s="5"/>
      <c r="B526" s="5"/>
      <c r="C526" s="5"/>
      <c r="D526" s="5"/>
      <c r="E526" s="5"/>
      <c r="F526" s="5"/>
      <c r="G526" s="5"/>
      <c r="H526" s="5"/>
      <c r="I526" s="5"/>
    </row>
    <row r="527" spans="1:9">
      <c r="A527" s="5"/>
      <c r="B527" s="5"/>
      <c r="C527" s="5"/>
      <c r="D527" s="5"/>
      <c r="E527" s="5"/>
      <c r="F527" s="5"/>
      <c r="G527" s="5"/>
      <c r="H527" s="5"/>
      <c r="I527" s="5"/>
    </row>
    <row r="528" spans="1:9">
      <c r="A528" s="5"/>
      <c r="B528" s="5"/>
      <c r="C528" s="5"/>
      <c r="D528" s="5"/>
      <c r="E528" s="5"/>
      <c r="F528" s="5"/>
      <c r="G528" s="5"/>
      <c r="H528" s="5"/>
      <c r="I528" s="5"/>
    </row>
    <row r="529" spans="1:9">
      <c r="A529" s="5"/>
      <c r="B529" s="5"/>
      <c r="C529" s="5"/>
      <c r="D529" s="5"/>
      <c r="E529" s="5"/>
      <c r="F529" s="5"/>
      <c r="G529" s="5"/>
      <c r="H529" s="5"/>
      <c r="I529" s="5"/>
    </row>
    <row r="530" spans="1:9">
      <c r="A530" s="5"/>
      <c r="B530" s="5"/>
      <c r="C530" s="5"/>
      <c r="D530" s="5"/>
      <c r="E530" s="5"/>
      <c r="F530" s="5"/>
      <c r="G530" s="5"/>
      <c r="H530" s="5"/>
      <c r="I530" s="5"/>
    </row>
    <row r="531" spans="1:9">
      <c r="A531" s="5"/>
      <c r="B531" s="5"/>
      <c r="C531" s="5"/>
      <c r="D531" s="5"/>
      <c r="E531" s="5"/>
      <c r="F531" s="5"/>
      <c r="G531" s="5"/>
      <c r="H531" s="5"/>
      <c r="I531" s="5"/>
    </row>
    <row r="532" spans="1:9">
      <c r="A532" s="5"/>
      <c r="B532" s="5"/>
      <c r="C532" s="5"/>
      <c r="D532" s="5"/>
      <c r="E532" s="5"/>
      <c r="F532" s="5"/>
      <c r="G532" s="5"/>
      <c r="H532" s="5"/>
      <c r="I532" s="5"/>
    </row>
    <row r="533" spans="1:9">
      <c r="A533" s="5"/>
      <c r="B533" s="5"/>
      <c r="C533" s="5"/>
      <c r="D533" s="5"/>
      <c r="E533" s="5"/>
      <c r="F533" s="5"/>
      <c r="G533" s="5"/>
      <c r="H533" s="5"/>
      <c r="I533" s="5"/>
    </row>
    <row r="534" spans="1:9">
      <c r="A534" s="5"/>
      <c r="B534" s="5"/>
      <c r="C534" s="5"/>
      <c r="D534" s="5"/>
      <c r="E534" s="5"/>
      <c r="F534" s="5"/>
      <c r="G534" s="5"/>
      <c r="H534" s="5"/>
      <c r="I534" s="5"/>
    </row>
    <row r="535" spans="1:9">
      <c r="A535" s="5"/>
      <c r="B535" s="5"/>
      <c r="C535" s="5"/>
      <c r="D535" s="5"/>
      <c r="E535" s="5"/>
      <c r="F535" s="5"/>
      <c r="G535" s="5"/>
      <c r="H535" s="5"/>
      <c r="I535" s="5"/>
    </row>
    <row r="536" spans="1:9">
      <c r="A536" s="5"/>
      <c r="B536" s="5"/>
      <c r="C536" s="5"/>
      <c r="D536" s="5"/>
      <c r="E536" s="5"/>
      <c r="F536" s="5"/>
      <c r="G536" s="5"/>
      <c r="H536" s="5"/>
      <c r="I536" s="5"/>
    </row>
    <row r="537" spans="1:9">
      <c r="A537" s="5"/>
      <c r="B537" s="5"/>
      <c r="C537" s="5"/>
      <c r="D537" s="5"/>
      <c r="E537" s="5"/>
      <c r="F537" s="5"/>
      <c r="G537" s="5"/>
      <c r="H537" s="5"/>
      <c r="I537" s="5"/>
    </row>
    <row r="538" spans="1:9">
      <c r="A538" s="5"/>
      <c r="B538" s="5"/>
      <c r="C538" s="5"/>
      <c r="D538" s="5"/>
      <c r="E538" s="5"/>
      <c r="F538" s="5"/>
      <c r="G538" s="5"/>
      <c r="H538" s="5"/>
      <c r="I538" s="5"/>
    </row>
    <row r="539" spans="1:9">
      <c r="A539" s="5"/>
      <c r="B539" s="5"/>
      <c r="C539" s="5"/>
      <c r="D539" s="5"/>
      <c r="E539" s="5"/>
      <c r="F539" s="5"/>
      <c r="G539" s="5"/>
      <c r="H539" s="5"/>
      <c r="I539" s="5"/>
    </row>
    <row r="540" spans="1:9">
      <c r="A540" s="5"/>
      <c r="B540" s="5"/>
      <c r="C540" s="5"/>
      <c r="D540" s="5"/>
      <c r="E540" s="5"/>
      <c r="F540" s="5"/>
      <c r="G540" s="5"/>
      <c r="H540" s="5"/>
      <c r="I540" s="5"/>
    </row>
    <row r="541" spans="1:9">
      <c r="A541" s="5"/>
      <c r="B541" s="5"/>
      <c r="C541" s="5"/>
      <c r="D541" s="5"/>
      <c r="E541" s="5"/>
      <c r="F541" s="5"/>
      <c r="G541" s="5"/>
      <c r="H541" s="5"/>
      <c r="I541" s="5"/>
    </row>
    <row r="542" spans="1:9">
      <c r="A542" s="5"/>
      <c r="B542" s="5"/>
      <c r="C542" s="5"/>
      <c r="D542" s="5"/>
      <c r="E542" s="5"/>
      <c r="F542" s="5"/>
      <c r="G542" s="5"/>
      <c r="H542" s="5"/>
      <c r="I542" s="5"/>
    </row>
    <row r="543" spans="1:9">
      <c r="A543" s="5"/>
      <c r="B543" s="5"/>
      <c r="C543" s="5"/>
      <c r="D543" s="5"/>
      <c r="E543" s="5"/>
      <c r="F543" s="5"/>
      <c r="G543" s="5"/>
      <c r="H543" s="5"/>
      <c r="I543" s="5"/>
    </row>
    <row r="544" spans="1:9">
      <c r="A544" s="5"/>
      <c r="B544" s="5"/>
      <c r="C544" s="5"/>
      <c r="D544" s="5"/>
      <c r="E544" s="5"/>
      <c r="F544" s="5"/>
      <c r="G544" s="5"/>
      <c r="H544" s="5"/>
      <c r="I544" s="5"/>
    </row>
    <row r="545" spans="1:9">
      <c r="A545" s="5"/>
      <c r="B545" s="5"/>
      <c r="C545" s="5"/>
      <c r="D545" s="5"/>
      <c r="E545" s="5"/>
      <c r="F545" s="5"/>
      <c r="G545" s="5"/>
      <c r="H545" s="5"/>
      <c r="I545" s="5"/>
    </row>
    <row r="546" spans="1:9">
      <c r="A546" s="5"/>
      <c r="B546" s="5"/>
      <c r="C546" s="5"/>
      <c r="D546" s="5"/>
      <c r="E546" s="5"/>
      <c r="F546" s="5"/>
      <c r="G546" s="5"/>
      <c r="H546" s="5"/>
      <c r="I546" s="5"/>
    </row>
    <row r="547" spans="1:9">
      <c r="A547" s="5"/>
      <c r="B547" s="5"/>
      <c r="C547" s="5"/>
      <c r="D547" s="5"/>
      <c r="E547" s="5"/>
      <c r="F547" s="5"/>
      <c r="G547" s="5"/>
      <c r="H547" s="5"/>
      <c r="I547" s="5"/>
    </row>
    <row r="548" spans="1:9">
      <c r="A548" s="5"/>
      <c r="B548" s="5"/>
      <c r="C548" s="5"/>
      <c r="D548" s="5"/>
      <c r="E548" s="5"/>
      <c r="F548" s="5"/>
      <c r="G548" s="5"/>
      <c r="H548" s="5"/>
      <c r="I548" s="5"/>
    </row>
    <row r="549" spans="1:9">
      <c r="A549" s="5"/>
      <c r="B549" s="5"/>
      <c r="C549" s="5"/>
      <c r="D549" s="5"/>
      <c r="E549" s="5"/>
      <c r="F549" s="5"/>
      <c r="G549" s="5"/>
      <c r="H549" s="5"/>
      <c r="I549" s="5"/>
    </row>
    <row r="550" spans="1:9">
      <c r="A550" s="5"/>
      <c r="B550" s="5"/>
      <c r="C550" s="5"/>
      <c r="D550" s="5"/>
      <c r="E550" s="5"/>
      <c r="F550" s="5"/>
      <c r="G550" s="5"/>
      <c r="H550" s="5"/>
      <c r="I550" s="5"/>
    </row>
    <row r="551" spans="1:9">
      <c r="A551" s="5"/>
      <c r="B551" s="5"/>
      <c r="C551" s="5"/>
      <c r="D551" s="5"/>
      <c r="E551" s="5"/>
      <c r="F551" s="5"/>
      <c r="G551" s="5"/>
      <c r="H551" s="5"/>
      <c r="I551" s="5"/>
    </row>
    <row r="552" spans="1:9">
      <c r="A552" s="5"/>
      <c r="B552" s="5"/>
      <c r="C552" s="5"/>
      <c r="D552" s="5"/>
      <c r="E552" s="5"/>
      <c r="F552" s="5"/>
      <c r="G552" s="5"/>
      <c r="H552" s="5"/>
      <c r="I552" s="5"/>
    </row>
    <row r="553" spans="1:9">
      <c r="A553" s="5"/>
      <c r="B553" s="5"/>
      <c r="C553" s="5"/>
      <c r="D553" s="5"/>
      <c r="E553" s="5"/>
      <c r="F553" s="5"/>
      <c r="G553" s="5"/>
      <c r="H553" s="5"/>
      <c r="I553" s="5"/>
    </row>
    <row r="554" spans="1:9">
      <c r="A554" s="5"/>
      <c r="B554" s="5"/>
      <c r="C554" s="5"/>
      <c r="D554" s="5"/>
      <c r="E554" s="5"/>
      <c r="F554" s="5"/>
      <c r="G554" s="5"/>
      <c r="H554" s="5"/>
      <c r="I554" s="5"/>
    </row>
    <row r="555" spans="1:9">
      <c r="A555" s="5"/>
      <c r="B555" s="5"/>
      <c r="C555" s="5"/>
      <c r="D555" s="5"/>
      <c r="E555" s="5"/>
      <c r="F555" s="5"/>
      <c r="G555" s="5"/>
      <c r="H555" s="5"/>
      <c r="I555" s="5"/>
    </row>
    <row r="556" spans="1:9">
      <c r="A556" s="5"/>
      <c r="B556" s="5"/>
      <c r="C556" s="5"/>
      <c r="D556" s="5"/>
      <c r="E556" s="5"/>
      <c r="F556" s="5"/>
      <c r="G556" s="5"/>
      <c r="H556" s="5"/>
      <c r="I556" s="5"/>
    </row>
    <row r="557" spans="1:9">
      <c r="A557" s="5"/>
      <c r="B557" s="5"/>
      <c r="C557" s="5"/>
      <c r="D557" s="5"/>
      <c r="E557" s="5"/>
      <c r="F557" s="5"/>
      <c r="G557" s="5"/>
      <c r="H557" s="5"/>
      <c r="I557" s="5"/>
    </row>
    <row r="558" spans="1:9">
      <c r="A558" s="5"/>
      <c r="B558" s="5"/>
      <c r="C558" s="5"/>
      <c r="D558" s="5"/>
      <c r="E558" s="5"/>
      <c r="F558" s="5"/>
      <c r="G558" s="5"/>
      <c r="H558" s="5"/>
      <c r="I558" s="5"/>
    </row>
    <row r="559" spans="1:9">
      <c r="A559" s="5"/>
      <c r="B559" s="5"/>
      <c r="C559" s="5"/>
      <c r="D559" s="5"/>
      <c r="E559" s="5"/>
      <c r="F559" s="5"/>
      <c r="G559" s="5"/>
      <c r="H559" s="5"/>
      <c r="I559" s="5"/>
    </row>
    <row r="560" spans="1:9">
      <c r="A560" s="5"/>
      <c r="B560" s="5"/>
      <c r="C560" s="5"/>
      <c r="D560" s="5"/>
      <c r="E560" s="5"/>
      <c r="F560" s="5"/>
      <c r="G560" s="5"/>
      <c r="H560" s="5"/>
      <c r="I560" s="5"/>
    </row>
    <row r="561" spans="1:9">
      <c r="A561" s="5"/>
      <c r="B561" s="5"/>
      <c r="C561" s="5"/>
      <c r="D561" s="5"/>
      <c r="E561" s="5"/>
      <c r="F561" s="5"/>
      <c r="G561" s="5"/>
      <c r="H561" s="5"/>
      <c r="I561" s="5"/>
    </row>
    <row r="562" spans="1:9">
      <c r="A562" s="5"/>
      <c r="B562" s="5"/>
      <c r="C562" s="5"/>
      <c r="D562" s="5"/>
      <c r="E562" s="5"/>
      <c r="F562" s="5"/>
      <c r="G562" s="5"/>
      <c r="H562" s="5"/>
      <c r="I562" s="5"/>
    </row>
    <row r="563" spans="1:9">
      <c r="A563" s="5"/>
      <c r="B563" s="5"/>
      <c r="C563" s="5"/>
      <c r="D563" s="5"/>
      <c r="E563" s="5"/>
      <c r="F563" s="5"/>
      <c r="G563" s="5"/>
      <c r="H563" s="5"/>
      <c r="I563" s="5"/>
    </row>
    <row r="564" spans="1:9">
      <c r="A564" s="5"/>
      <c r="B564" s="5"/>
      <c r="C564" s="5"/>
      <c r="D564" s="5"/>
      <c r="E564" s="5"/>
      <c r="F564" s="5"/>
      <c r="G564" s="5"/>
      <c r="H564" s="5"/>
      <c r="I564" s="5"/>
    </row>
    <row r="565" spans="1:9">
      <c r="A565" s="5"/>
      <c r="B565" s="5"/>
      <c r="C565" s="5"/>
      <c r="D565" s="5"/>
      <c r="E565" s="5"/>
      <c r="F565" s="5"/>
      <c r="G565" s="5"/>
      <c r="H565" s="5"/>
      <c r="I565" s="5"/>
    </row>
    <row r="566" spans="1:9">
      <c r="A566" s="5"/>
      <c r="B566" s="5"/>
      <c r="C566" s="5"/>
      <c r="D566" s="5"/>
      <c r="E566" s="5"/>
      <c r="F566" s="5"/>
      <c r="G566" s="5"/>
      <c r="H566" s="5"/>
      <c r="I566" s="5"/>
    </row>
    <row r="567" spans="1:9">
      <c r="A567" s="5"/>
      <c r="B567" s="5"/>
      <c r="C567" s="5"/>
      <c r="D567" s="5"/>
      <c r="E567" s="5"/>
      <c r="F567" s="5"/>
      <c r="G567" s="5"/>
      <c r="H567" s="5"/>
      <c r="I567" s="5"/>
    </row>
    <row r="568" spans="1:9">
      <c r="A568" s="5"/>
      <c r="B568" s="5"/>
      <c r="C568" s="5"/>
      <c r="D568" s="5"/>
      <c r="E568" s="5"/>
      <c r="F568" s="5"/>
      <c r="G568" s="5"/>
      <c r="H568" s="5"/>
      <c r="I568" s="5"/>
    </row>
    <row r="569" spans="1:9">
      <c r="A569" s="5"/>
      <c r="B569" s="5"/>
      <c r="C569" s="5"/>
      <c r="D569" s="5"/>
      <c r="E569" s="5"/>
      <c r="F569" s="5"/>
      <c r="G569" s="5"/>
      <c r="H569" s="5"/>
      <c r="I569" s="5"/>
    </row>
  </sheetData>
  <mergeCells count="9">
    <mergeCell ref="A6:I6"/>
    <mergeCell ref="A10:I10"/>
    <mergeCell ref="A18:I25"/>
    <mergeCell ref="A28:I44"/>
    <mergeCell ref="A11:I11"/>
    <mergeCell ref="A12:I12"/>
    <mergeCell ref="A13:I13"/>
    <mergeCell ref="A14:I14"/>
    <mergeCell ref="A15:I15"/>
  </mergeCells>
  <phoneticPr fontId="0" type="noConversion"/>
  <pageMargins left="0.75" right="0.75" top="1" bottom="1" header="0.49212598499999999" footer="0.49212598499999999"/>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dimension ref="A1:S22"/>
  <sheetViews>
    <sheetView workbookViewId="0">
      <selection activeCell="B1" sqref="B1:E3"/>
    </sheetView>
  </sheetViews>
  <sheetFormatPr defaultColWidth="8.7109375" defaultRowHeight="12.75"/>
  <cols>
    <col min="1" max="1" width="20.28515625" customWidth="1"/>
    <col min="2" max="2" width="15.7109375" customWidth="1"/>
    <col min="3" max="3" width="24.5703125" customWidth="1"/>
    <col min="4" max="4" width="11.85546875" customWidth="1"/>
    <col min="5" max="5" width="13.42578125" customWidth="1"/>
    <col min="6" max="8" width="10.28515625" customWidth="1"/>
    <col min="9" max="9" width="13.28515625" customWidth="1"/>
    <col min="10" max="11" width="5.85546875" customWidth="1"/>
    <col min="12" max="12" width="5.7109375" customWidth="1"/>
    <col min="13" max="13" width="5.85546875" customWidth="1"/>
    <col min="14" max="14" width="6.42578125" customWidth="1"/>
    <col min="15" max="16" width="6.5703125" customWidth="1"/>
    <col min="17" max="17" width="6.140625" customWidth="1"/>
    <col min="18" max="18" width="8.28515625" customWidth="1"/>
    <col min="20" max="20" width="14.7109375" customWidth="1"/>
  </cols>
  <sheetData>
    <row r="1" spans="1:19" ht="31.5">
      <c r="B1" s="710"/>
      <c r="C1" s="712" t="s">
        <v>810</v>
      </c>
    </row>
    <row r="2" spans="1:19" ht="15.75">
      <c r="B2" s="709"/>
    </row>
    <row r="3" spans="1:19" ht="13.5">
      <c r="A3" s="7"/>
      <c r="B3" s="711"/>
      <c r="C3" s="7"/>
      <c r="D3" s="713" t="s">
        <v>893</v>
      </c>
      <c r="E3" s="7"/>
    </row>
    <row r="4" spans="1:19" ht="13.5">
      <c r="A4" s="7"/>
      <c r="B4" s="711"/>
      <c r="C4" s="7"/>
    </row>
    <row r="5" spans="1:19">
      <c r="A5" s="4" t="s">
        <v>327</v>
      </c>
      <c r="B5" s="5"/>
    </row>
    <row r="6" spans="1:19">
      <c r="A6" s="4"/>
      <c r="B6" s="5"/>
    </row>
    <row r="7" spans="1:19">
      <c r="A7" s="4"/>
      <c r="B7" s="5"/>
    </row>
    <row r="8" spans="1:19" ht="18" customHeight="1" thickBot="1">
      <c r="A8" s="835" t="s">
        <v>328</v>
      </c>
      <c r="B8" s="836"/>
      <c r="C8" s="836"/>
      <c r="D8" s="836"/>
      <c r="E8" s="836"/>
      <c r="F8" s="836"/>
      <c r="G8" s="62"/>
      <c r="H8" s="62"/>
      <c r="I8" s="34"/>
      <c r="J8" s="34"/>
      <c r="K8" s="34"/>
      <c r="L8" s="34"/>
      <c r="M8" s="34"/>
      <c r="N8" s="5"/>
      <c r="O8" s="5"/>
      <c r="P8" s="5"/>
      <c r="Q8" s="5"/>
      <c r="R8" s="5"/>
      <c r="S8" s="5"/>
    </row>
    <row r="9" spans="1:19" ht="24">
      <c r="A9" s="91" t="s">
        <v>319</v>
      </c>
      <c r="B9" s="133" t="s">
        <v>318</v>
      </c>
      <c r="C9" s="45" t="s">
        <v>244</v>
      </c>
      <c r="D9" s="66"/>
      <c r="E9" s="66"/>
      <c r="F9" s="66"/>
      <c r="G9" s="63"/>
      <c r="H9" s="63"/>
      <c r="I9" s="34"/>
      <c r="J9" s="34"/>
      <c r="K9" s="34"/>
      <c r="L9" s="34"/>
      <c r="M9" s="34"/>
      <c r="N9" s="5"/>
      <c r="O9" s="5"/>
      <c r="P9" s="5"/>
      <c r="Q9" s="5"/>
      <c r="R9" s="5"/>
      <c r="S9" s="5"/>
    </row>
    <row r="10" spans="1:19">
      <c r="A10" s="57" t="s">
        <v>148</v>
      </c>
      <c r="B10" s="843">
        <v>11.28</v>
      </c>
      <c r="C10" s="92">
        <f>'Quantitativo Obra'!AZ28</f>
        <v>264422.61</v>
      </c>
      <c r="D10" s="90"/>
      <c r="E10" s="841"/>
      <c r="F10" s="841"/>
      <c r="G10" s="64"/>
      <c r="H10" s="64"/>
      <c r="I10" s="34"/>
      <c r="J10" s="34"/>
      <c r="K10" s="34"/>
      <c r="L10" s="34"/>
      <c r="M10" s="34"/>
      <c r="N10" s="5"/>
      <c r="O10" s="5"/>
      <c r="P10" s="5"/>
      <c r="Q10" s="5"/>
      <c r="R10" s="5"/>
      <c r="S10" s="5"/>
    </row>
    <row r="11" spans="1:19" ht="26.45" customHeight="1">
      <c r="A11" s="57" t="s">
        <v>149</v>
      </c>
      <c r="B11" s="844"/>
      <c r="C11" s="92">
        <f>'Quantitativo Obra'!AZ69</f>
        <v>71174.849999999991</v>
      </c>
      <c r="D11" s="90"/>
      <c r="E11" s="841"/>
      <c r="F11" s="841"/>
      <c r="G11" s="64"/>
      <c r="H11" s="64"/>
      <c r="I11" s="34"/>
      <c r="J11" s="34"/>
      <c r="K11" s="34"/>
      <c r="L11" s="34"/>
      <c r="M11" s="34"/>
      <c r="N11" s="5"/>
      <c r="O11" s="5"/>
      <c r="P11" s="5"/>
      <c r="Q11" s="5"/>
      <c r="R11" s="5"/>
      <c r="S11" s="5"/>
    </row>
    <row r="12" spans="1:19" ht="25.9" customHeight="1">
      <c r="A12" s="57" t="s">
        <v>143</v>
      </c>
      <c r="B12" s="844"/>
      <c r="C12" s="92">
        <f>'Quantitativo Obra'!AZ75</f>
        <v>284932.8</v>
      </c>
      <c r="D12" s="90"/>
      <c r="E12" s="841"/>
      <c r="F12" s="841"/>
      <c r="G12" s="64"/>
      <c r="H12" s="64"/>
      <c r="I12" s="34"/>
      <c r="J12" s="34"/>
      <c r="K12" s="34"/>
      <c r="L12" s="34"/>
      <c r="M12" s="34"/>
      <c r="N12" s="5"/>
      <c r="O12" s="5"/>
      <c r="P12" s="5"/>
      <c r="Q12" s="5"/>
      <c r="R12" s="5"/>
      <c r="S12" s="5"/>
    </row>
    <row r="13" spans="1:19" ht="15" customHeight="1">
      <c r="A13" s="57" t="s">
        <v>116</v>
      </c>
      <c r="B13" s="844"/>
      <c r="C13" s="92">
        <f>'Quantitativo Obra'!AZ80+'Quantitativo Obra'!AZ85</f>
        <v>53268.0726</v>
      </c>
      <c r="D13" s="90"/>
      <c r="E13" s="841"/>
      <c r="F13" s="841"/>
      <c r="G13" s="64"/>
      <c r="H13" s="64"/>
      <c r="I13" s="34"/>
      <c r="J13" s="34"/>
      <c r="K13" s="34"/>
      <c r="L13" s="34"/>
      <c r="M13" s="34"/>
      <c r="N13" s="5"/>
      <c r="O13" s="5"/>
      <c r="P13" s="5"/>
      <c r="Q13" s="5"/>
      <c r="R13" s="5"/>
      <c r="S13" s="5"/>
    </row>
    <row r="14" spans="1:19" ht="36.6" customHeight="1">
      <c r="A14" s="57" t="s">
        <v>444</v>
      </c>
      <c r="B14" s="845"/>
      <c r="C14" s="92">
        <f>'Quantitativo Obra'!AZ88</f>
        <v>1632.8600000000001</v>
      </c>
      <c r="D14" s="90"/>
      <c r="E14" s="842"/>
      <c r="F14" s="842"/>
      <c r="G14" s="65"/>
      <c r="H14" s="65"/>
      <c r="I14" s="34"/>
      <c r="J14" s="34"/>
      <c r="K14" s="34"/>
      <c r="L14" s="34"/>
      <c r="M14" s="34"/>
      <c r="N14" s="5"/>
      <c r="O14" s="5"/>
      <c r="P14" s="5"/>
      <c r="Q14" s="5"/>
      <c r="R14" s="5"/>
      <c r="S14" s="5"/>
    </row>
    <row r="15" spans="1:19" ht="23.45" customHeight="1">
      <c r="A15" s="57" t="s">
        <v>102</v>
      </c>
      <c r="B15" s="846"/>
      <c r="C15" s="130">
        <f>'Quantitativo Obra'!AZ91</f>
        <v>5095.5200000000004</v>
      </c>
      <c r="D15" s="90"/>
      <c r="E15" s="65"/>
      <c r="F15" s="65"/>
      <c r="G15" s="65"/>
      <c r="H15" s="65"/>
      <c r="I15" s="34"/>
      <c r="J15" s="34"/>
      <c r="K15" s="34"/>
      <c r="L15" s="34"/>
      <c r="M15" s="34"/>
      <c r="N15" s="5"/>
      <c r="O15" s="5"/>
      <c r="P15" s="5"/>
      <c r="Q15" s="5"/>
      <c r="R15" s="5"/>
      <c r="S15" s="5"/>
    </row>
    <row r="16" spans="1:19" ht="13.5" thickBot="1">
      <c r="A16" s="837" t="s">
        <v>123</v>
      </c>
      <c r="B16" s="838"/>
      <c r="C16" s="470">
        <f>SUM(C10:C15)</f>
        <v>680526.71259999997</v>
      </c>
      <c r="D16" s="18"/>
      <c r="E16" s="18"/>
      <c r="F16" s="18"/>
      <c r="G16" s="18"/>
      <c r="H16" s="18"/>
      <c r="I16" s="34"/>
      <c r="J16" s="34"/>
      <c r="K16" s="34"/>
      <c r="L16" s="34"/>
      <c r="M16" s="34"/>
      <c r="N16" s="5"/>
      <c r="O16" s="5"/>
      <c r="P16" s="5"/>
      <c r="Q16" s="5"/>
      <c r="R16" s="5"/>
      <c r="S16" s="5"/>
    </row>
    <row r="18" spans="1:8">
      <c r="A18" s="4" t="s">
        <v>329</v>
      </c>
    </row>
    <row r="19" spans="1:8" ht="13.5" thickBot="1"/>
    <row r="20" spans="1:8" ht="24">
      <c r="A20" s="761" t="s">
        <v>169</v>
      </c>
      <c r="B20" s="754"/>
      <c r="C20" s="43" t="s">
        <v>115</v>
      </c>
      <c r="D20" s="44" t="s">
        <v>151</v>
      </c>
      <c r="E20" s="45" t="s">
        <v>152</v>
      </c>
      <c r="F20" s="35"/>
      <c r="G20" s="35"/>
      <c r="H20" s="35"/>
    </row>
    <row r="21" spans="1:8" ht="13.15" customHeight="1">
      <c r="A21" s="839" t="s">
        <v>130</v>
      </c>
      <c r="B21" s="840"/>
      <c r="C21" s="53">
        <f>C16</f>
        <v>680526.71259999997</v>
      </c>
      <c r="D21" s="53">
        <f>C21</f>
        <v>680526.71259999997</v>
      </c>
      <c r="E21" s="52">
        <f>C21-D21</f>
        <v>0</v>
      </c>
    </row>
    <row r="22" spans="1:8" ht="13.5" thickBot="1">
      <c r="A22" s="764" t="s">
        <v>117</v>
      </c>
      <c r="B22" s="765"/>
      <c r="C22" s="54">
        <f>SUM(C21:C21)</f>
        <v>680526.71259999997</v>
      </c>
      <c r="D22" s="54">
        <f>SUM(D21:D21)</f>
        <v>680526.71259999997</v>
      </c>
      <c r="E22" s="51">
        <f>SUM(E21:E21)</f>
        <v>0</v>
      </c>
    </row>
  </sheetData>
  <mergeCells count="8">
    <mergeCell ref="A8:F8"/>
    <mergeCell ref="A16:B16"/>
    <mergeCell ref="A22:B22"/>
    <mergeCell ref="A21:B21"/>
    <mergeCell ref="A20:B20"/>
    <mergeCell ref="F10:F14"/>
    <mergeCell ref="E10:E14"/>
    <mergeCell ref="B10:B15"/>
  </mergeCells>
  <phoneticPr fontId="0" type="noConversion"/>
  <pageMargins left="0.75" right="0.75" top="1" bottom="1" header="0.49212598499999999" footer="0.49212598499999999"/>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dimension ref="A4:G85"/>
  <sheetViews>
    <sheetView topLeftCell="A46" workbookViewId="0">
      <selection activeCell="J58" sqref="J58"/>
    </sheetView>
  </sheetViews>
  <sheetFormatPr defaultRowHeight="12.75"/>
  <cols>
    <col min="1" max="1" width="30" customWidth="1"/>
    <col min="2" max="2" width="21.42578125" customWidth="1"/>
    <col min="3" max="3" width="34.140625" customWidth="1"/>
  </cols>
  <sheetData>
    <row r="4" spans="1:7" ht="31.5">
      <c r="B4" s="717"/>
      <c r="C4" s="718" t="s">
        <v>810</v>
      </c>
      <c r="D4" s="719"/>
      <c r="E4" s="719"/>
    </row>
    <row r="5" spans="1:7" ht="15.75">
      <c r="B5" s="720"/>
      <c r="C5" s="719"/>
      <c r="D5" s="719"/>
      <c r="E5" s="719"/>
    </row>
    <row r="6" spans="1:7" ht="13.5">
      <c r="A6" s="722"/>
      <c r="B6" s="723"/>
      <c r="C6" s="713" t="s">
        <v>894</v>
      </c>
      <c r="D6" s="713"/>
      <c r="E6" s="721"/>
      <c r="F6" s="7"/>
    </row>
    <row r="8" spans="1:7" ht="20.25" customHeight="1" thickBot="1">
      <c r="A8" s="864" t="s">
        <v>330</v>
      </c>
      <c r="B8" s="865"/>
      <c r="C8" s="865"/>
      <c r="D8" s="865"/>
      <c r="E8" s="865"/>
      <c r="F8" s="865"/>
      <c r="G8" s="865"/>
    </row>
    <row r="9" spans="1:7" ht="20.25" customHeight="1" thickBot="1">
      <c r="A9" s="716" t="s">
        <v>321</v>
      </c>
      <c r="B9" s="714" t="s">
        <v>322</v>
      </c>
      <c r="C9" s="715" t="s">
        <v>131</v>
      </c>
      <c r="D9" s="5"/>
      <c r="E9" s="5"/>
      <c r="F9" s="5"/>
      <c r="G9" s="5"/>
    </row>
    <row r="10" spans="1:7" ht="13.5" thickTop="1">
      <c r="A10" s="321" t="s">
        <v>6</v>
      </c>
      <c r="B10" s="8" t="s">
        <v>541</v>
      </c>
      <c r="C10" s="322" t="s">
        <v>7</v>
      </c>
      <c r="D10" s="5"/>
      <c r="E10" s="5"/>
      <c r="F10" s="5"/>
      <c r="G10" s="5"/>
    </row>
    <row r="11" spans="1:7">
      <c r="A11" s="49"/>
      <c r="B11" s="8"/>
      <c r="C11" s="23"/>
      <c r="D11" s="5"/>
      <c r="E11" s="5"/>
      <c r="F11" s="5"/>
      <c r="G11" s="5"/>
    </row>
    <row r="12" spans="1:7">
      <c r="A12" s="22"/>
      <c r="B12" s="8"/>
      <c r="C12" s="23"/>
      <c r="D12" s="5"/>
      <c r="E12" s="5"/>
      <c r="F12" s="5"/>
      <c r="G12" s="5"/>
    </row>
    <row r="13" spans="1:7" ht="13.5" thickBot="1">
      <c r="A13" s="24"/>
      <c r="B13" s="25"/>
      <c r="C13" s="26"/>
      <c r="D13" s="5"/>
      <c r="E13" s="5"/>
      <c r="F13" s="5"/>
      <c r="G13" s="5"/>
    </row>
    <row r="14" spans="1:7">
      <c r="A14" s="7" t="s">
        <v>323</v>
      </c>
    </row>
    <row r="15" spans="1:7" ht="7.9" customHeight="1">
      <c r="A15" s="6"/>
    </row>
    <row r="16" spans="1:7" ht="12.6" customHeight="1" thickBot="1">
      <c r="A16" s="128" t="s">
        <v>432</v>
      </c>
    </row>
    <row r="17" spans="1:4" ht="12.6" customHeight="1" thickTop="1">
      <c r="A17" s="129" t="s">
        <v>439</v>
      </c>
      <c r="B17" s="876" t="s">
        <v>433</v>
      </c>
      <c r="C17" s="877"/>
    </row>
    <row r="18" spans="1:4" ht="13.5" customHeight="1">
      <c r="A18" s="294" t="s">
        <v>543</v>
      </c>
      <c r="B18" s="878" t="s">
        <v>550</v>
      </c>
      <c r="C18" s="879"/>
    </row>
    <row r="19" spans="1:4" ht="16.5" customHeight="1">
      <c r="A19" s="294" t="s">
        <v>544</v>
      </c>
      <c r="B19" s="878" t="s">
        <v>551</v>
      </c>
      <c r="C19" s="879"/>
    </row>
    <row r="20" spans="1:4" ht="16.5" customHeight="1">
      <c r="A20" s="294" t="s">
        <v>545</v>
      </c>
      <c r="B20" s="878" t="s">
        <v>552</v>
      </c>
      <c r="C20" s="879"/>
    </row>
    <row r="21" spans="1:4" ht="15.75" customHeight="1">
      <c r="A21" s="294" t="s">
        <v>546</v>
      </c>
      <c r="B21" s="878" t="s">
        <v>553</v>
      </c>
      <c r="C21" s="879"/>
    </row>
    <row r="22" spans="1:4" ht="15.75" customHeight="1">
      <c r="A22" s="294" t="s">
        <v>547</v>
      </c>
      <c r="B22" s="878" t="s">
        <v>554</v>
      </c>
      <c r="C22" s="879"/>
    </row>
    <row r="23" spans="1:4" ht="15" customHeight="1">
      <c r="A23" s="295" t="s">
        <v>548</v>
      </c>
      <c r="B23" s="293" t="s">
        <v>555</v>
      </c>
      <c r="C23" s="292"/>
    </row>
    <row r="24" spans="1:4" ht="15" customHeight="1" thickBot="1">
      <c r="A24" s="296" t="s">
        <v>549</v>
      </c>
      <c r="B24" s="880" t="s">
        <v>556</v>
      </c>
      <c r="C24" s="881"/>
    </row>
    <row r="25" spans="1:4" ht="11.45" customHeight="1" thickTop="1">
      <c r="A25" s="6"/>
    </row>
    <row r="26" spans="1:4">
      <c r="A26" s="9" t="s">
        <v>434</v>
      </c>
      <c r="B26" s="10"/>
      <c r="C26" s="10"/>
      <c r="D26" s="10"/>
    </row>
    <row r="27" spans="1:4" ht="13.5" thickBot="1">
      <c r="A27" s="11" t="s">
        <v>435</v>
      </c>
      <c r="B27" s="10"/>
      <c r="C27" s="10"/>
      <c r="D27" s="10"/>
    </row>
    <row r="28" spans="1:4" ht="29.45" customHeight="1">
      <c r="A28" s="27" t="s">
        <v>132</v>
      </c>
      <c r="B28" s="28" t="s">
        <v>133</v>
      </c>
      <c r="C28" s="29" t="s">
        <v>134</v>
      </c>
      <c r="D28" s="10"/>
    </row>
    <row r="29" spans="1:4" ht="26.25" customHeight="1">
      <c r="A29" s="30" t="s">
        <v>135</v>
      </c>
      <c r="B29" s="357" t="s">
        <v>18</v>
      </c>
      <c r="C29" s="31"/>
      <c r="D29" s="10"/>
    </row>
    <row r="30" spans="1:4" ht="40.15" customHeight="1">
      <c r="A30" s="30" t="s">
        <v>136</v>
      </c>
      <c r="B30" s="357" t="s">
        <v>789</v>
      </c>
      <c r="C30" s="466" t="s">
        <v>790</v>
      </c>
      <c r="D30" s="10"/>
    </row>
    <row r="31" spans="1:4" ht="63" customHeight="1" thickBot="1">
      <c r="A31" s="32" t="s">
        <v>137</v>
      </c>
      <c r="B31" s="357" t="s">
        <v>18</v>
      </c>
      <c r="C31" s="33"/>
      <c r="D31" s="10"/>
    </row>
    <row r="32" spans="1:4" ht="16.5" customHeight="1" thickBot="1">
      <c r="A32" s="873" t="s">
        <v>176</v>
      </c>
      <c r="B32" s="874"/>
      <c r="C32" s="875"/>
      <c r="D32" s="12"/>
    </row>
    <row r="33" spans="1:4">
      <c r="A33" s="48"/>
      <c r="B33" s="48"/>
      <c r="C33" s="48"/>
      <c r="D33" s="12"/>
    </row>
    <row r="34" spans="1:4" ht="13.5" thickBot="1">
      <c r="A34" s="4" t="s">
        <v>436</v>
      </c>
      <c r="B34" s="12"/>
      <c r="C34" s="12"/>
      <c r="D34" s="12"/>
    </row>
    <row r="35" spans="1:4" ht="15" customHeight="1">
      <c r="A35" s="866" t="s">
        <v>138</v>
      </c>
      <c r="B35" s="867"/>
      <c r="C35" s="15" t="s">
        <v>139</v>
      </c>
      <c r="D35" s="12"/>
    </row>
    <row r="36" spans="1:4" ht="18.75" customHeight="1">
      <c r="A36" s="869" t="s">
        <v>542</v>
      </c>
      <c r="B36" s="870"/>
      <c r="C36" s="16"/>
      <c r="D36" s="10"/>
    </row>
    <row r="37" spans="1:4" ht="15" customHeight="1" thickBot="1">
      <c r="A37" s="871"/>
      <c r="B37" s="872"/>
      <c r="C37" s="17"/>
      <c r="D37" s="10"/>
    </row>
    <row r="38" spans="1:4">
      <c r="A38" s="868"/>
      <c r="B38" s="743"/>
      <c r="C38" s="743"/>
      <c r="D38" s="13"/>
    </row>
    <row r="39" spans="1:4" ht="27" customHeight="1" thickBot="1">
      <c r="A39" s="848" t="s">
        <v>437</v>
      </c>
      <c r="B39" s="743"/>
      <c r="C39" s="743"/>
      <c r="D39" s="10"/>
    </row>
    <row r="40" spans="1:4" ht="26.45" customHeight="1" thickBot="1">
      <c r="A40" s="849" t="s">
        <v>542</v>
      </c>
      <c r="B40" s="850"/>
      <c r="C40" s="851"/>
      <c r="D40" s="10"/>
    </row>
    <row r="41" spans="1:4">
      <c r="A41" s="42"/>
      <c r="B41" s="42"/>
      <c r="C41" s="42"/>
      <c r="D41" s="10"/>
    </row>
    <row r="42" spans="1:4" ht="13.5" thickBot="1">
      <c r="A42" s="848" t="s">
        <v>438</v>
      </c>
      <c r="B42" s="779"/>
      <c r="C42" s="779"/>
      <c r="D42" s="10"/>
    </row>
    <row r="43" spans="1:4" ht="24.75" customHeight="1">
      <c r="A43" s="761" t="s">
        <v>177</v>
      </c>
      <c r="B43" s="754"/>
      <c r="C43" s="56" t="s">
        <v>440</v>
      </c>
      <c r="D43" s="10"/>
    </row>
    <row r="44" spans="1:4" ht="57.6" customHeight="1">
      <c r="A44" s="862" t="s">
        <v>426</v>
      </c>
      <c r="B44" s="863"/>
      <c r="C44" s="354">
        <v>42977</v>
      </c>
      <c r="D44" s="10"/>
    </row>
    <row r="45" spans="1:4" ht="30.6" customHeight="1">
      <c r="A45" s="858" t="s">
        <v>443</v>
      </c>
      <c r="B45" s="859"/>
      <c r="C45" s="291">
        <v>42977</v>
      </c>
      <c r="D45" s="10"/>
    </row>
    <row r="46" spans="1:4" ht="24" customHeight="1">
      <c r="A46" s="858" t="s">
        <v>441</v>
      </c>
      <c r="B46" s="859"/>
      <c r="C46" s="356" t="s">
        <v>17</v>
      </c>
      <c r="D46" s="10"/>
    </row>
    <row r="47" spans="1:4" ht="22.5" hidden="1" customHeight="1">
      <c r="A47" s="860" t="s">
        <v>178</v>
      </c>
      <c r="B47" s="861"/>
      <c r="C47" s="355">
        <v>42977</v>
      </c>
      <c r="D47" s="10"/>
    </row>
    <row r="48" spans="1:4" ht="27" hidden="1" customHeight="1">
      <c r="B48" s="720"/>
      <c r="C48" s="719"/>
      <c r="D48" s="10"/>
    </row>
    <row r="49" spans="1:4" ht="27.75" hidden="1" customHeight="1">
      <c r="A49" s="722"/>
      <c r="B49" s="723"/>
      <c r="C49" s="713" t="s">
        <v>894</v>
      </c>
      <c r="D49" s="10"/>
    </row>
    <row r="50" spans="1:4" ht="21.75" hidden="1" customHeight="1">
      <c r="D50" s="10"/>
    </row>
    <row r="51" spans="1:4" ht="46.9" customHeight="1">
      <c r="A51" s="816"/>
      <c r="B51" s="816"/>
      <c r="C51" s="816"/>
      <c r="D51" s="10"/>
    </row>
    <row r="52" spans="1:4" ht="17.45" customHeight="1">
      <c r="A52" s="41" t="s">
        <v>442</v>
      </c>
      <c r="B52" s="47"/>
      <c r="C52" s="47"/>
      <c r="D52" s="10"/>
    </row>
    <row r="53" spans="1:4" ht="43.5" customHeight="1">
      <c r="A53" s="855"/>
      <c r="B53" s="856"/>
      <c r="C53" s="857"/>
      <c r="D53" s="10"/>
    </row>
    <row r="54" spans="1:4">
      <c r="A54" s="10"/>
      <c r="B54" s="10"/>
      <c r="C54" s="10"/>
      <c r="D54" s="10"/>
    </row>
    <row r="55" spans="1:4">
      <c r="A55" s="744" t="s">
        <v>140</v>
      </c>
      <c r="B55" s="854"/>
      <c r="C55" s="854"/>
      <c r="D55" s="854"/>
    </row>
    <row r="56" spans="1:4" ht="15">
      <c r="A56" s="19"/>
      <c r="B56" s="1"/>
      <c r="C56" s="1"/>
      <c r="D56" s="1"/>
    </row>
    <row r="57" spans="1:4" ht="16.5" thickBot="1">
      <c r="A57" s="814"/>
      <c r="B57" s="852"/>
      <c r="C57" s="852"/>
      <c r="D57" s="852"/>
    </row>
    <row r="58" spans="1:4" ht="15">
      <c r="A58" s="19"/>
      <c r="B58" s="853" t="s">
        <v>16</v>
      </c>
      <c r="C58" s="853"/>
      <c r="D58" s="1"/>
    </row>
    <row r="59" spans="1:4" ht="15">
      <c r="A59" s="19"/>
      <c r="B59" s="847" t="s">
        <v>15</v>
      </c>
      <c r="C59" s="847"/>
      <c r="D59" s="1"/>
    </row>
    <row r="60" spans="1:4" ht="15">
      <c r="A60" s="19"/>
      <c r="B60" s="847" t="s">
        <v>19</v>
      </c>
      <c r="C60" s="847"/>
      <c r="D60" s="1"/>
    </row>
    <row r="61" spans="1:4">
      <c r="A61" s="10"/>
      <c r="B61" s="10"/>
      <c r="C61" s="10"/>
      <c r="D61" s="10"/>
    </row>
    <row r="62" spans="1:4">
      <c r="A62" s="10"/>
      <c r="B62" s="10"/>
      <c r="C62" s="10"/>
      <c r="D62" s="10"/>
    </row>
    <row r="63" spans="1:4">
      <c r="A63" s="10"/>
      <c r="B63" s="10"/>
      <c r="C63" s="10"/>
      <c r="D63" s="10"/>
    </row>
    <row r="64" spans="1:4">
      <c r="A64" s="10"/>
      <c r="B64" s="10"/>
      <c r="C64" s="10"/>
      <c r="D64" s="10"/>
    </row>
    <row r="65" spans="1:4">
      <c r="A65" s="10"/>
      <c r="B65" s="10"/>
      <c r="C65" s="10"/>
      <c r="D65" s="10"/>
    </row>
    <row r="66" spans="1:4">
      <c r="A66" s="10"/>
      <c r="B66" s="10"/>
      <c r="C66" s="10"/>
      <c r="D66" s="10"/>
    </row>
    <row r="67" spans="1:4">
      <c r="A67" s="10"/>
      <c r="B67" s="10"/>
      <c r="C67" s="10"/>
      <c r="D67" s="10"/>
    </row>
    <row r="68" spans="1:4">
      <c r="A68" s="10"/>
      <c r="B68" s="10"/>
      <c r="C68" s="10"/>
      <c r="D68" s="10"/>
    </row>
    <row r="69" spans="1:4">
      <c r="A69" s="10"/>
      <c r="B69" s="10"/>
      <c r="C69" s="10"/>
      <c r="D69" s="10"/>
    </row>
    <row r="70" spans="1:4">
      <c r="A70" s="10"/>
      <c r="B70" s="10"/>
      <c r="C70" s="10"/>
      <c r="D70" s="10"/>
    </row>
    <row r="71" spans="1:4">
      <c r="A71" s="10"/>
      <c r="B71" s="10"/>
      <c r="C71" s="10"/>
      <c r="D71" s="10"/>
    </row>
    <row r="72" spans="1:4">
      <c r="A72" s="10"/>
      <c r="B72" s="10"/>
      <c r="C72" s="10"/>
      <c r="D72" s="10"/>
    </row>
    <row r="73" spans="1:4">
      <c r="A73" s="10"/>
      <c r="B73" s="10"/>
      <c r="C73" s="10"/>
      <c r="D73" s="10"/>
    </row>
    <row r="74" spans="1:4">
      <c r="A74" s="10"/>
      <c r="B74" s="10"/>
      <c r="C74" s="10"/>
      <c r="D74" s="10"/>
    </row>
    <row r="75" spans="1:4">
      <c r="A75" s="10"/>
      <c r="B75" s="10"/>
      <c r="C75" s="10"/>
      <c r="D75" s="10"/>
    </row>
    <row r="76" spans="1:4">
      <c r="A76" s="10"/>
      <c r="B76" s="10"/>
      <c r="C76" s="10"/>
      <c r="D76" s="10"/>
    </row>
    <row r="77" spans="1:4">
      <c r="A77" s="10"/>
      <c r="B77" s="10"/>
      <c r="C77" s="10"/>
      <c r="D77" s="10"/>
    </row>
    <row r="78" spans="1:4">
      <c r="A78" s="10"/>
      <c r="B78" s="10"/>
      <c r="C78" s="10"/>
      <c r="D78" s="10"/>
    </row>
    <row r="79" spans="1:4">
      <c r="A79" s="10"/>
      <c r="B79" s="10"/>
      <c r="C79" s="10"/>
      <c r="D79" s="10"/>
    </row>
    <row r="80" spans="1:4">
      <c r="A80" s="10"/>
      <c r="B80" s="10"/>
      <c r="C80" s="10"/>
      <c r="D80" s="10"/>
    </row>
    <row r="81" spans="1:4">
      <c r="A81" s="10"/>
      <c r="B81" s="10"/>
      <c r="C81" s="10"/>
      <c r="D81" s="10"/>
    </row>
    <row r="82" spans="1:4">
      <c r="A82" s="10"/>
      <c r="B82" s="10"/>
      <c r="C82" s="10"/>
      <c r="D82" s="10"/>
    </row>
    <row r="83" spans="1:4">
      <c r="A83" s="10"/>
      <c r="B83" s="10"/>
      <c r="C83" s="10"/>
      <c r="D83" s="10"/>
    </row>
    <row r="84" spans="1:4">
      <c r="A84" s="10"/>
      <c r="B84" s="10"/>
      <c r="C84" s="10"/>
      <c r="D84" s="10"/>
    </row>
    <row r="85" spans="1:4">
      <c r="A85" s="10"/>
      <c r="B85" s="10"/>
      <c r="C85" s="10"/>
      <c r="D85" s="10"/>
    </row>
  </sheetData>
  <mergeCells count="28">
    <mergeCell ref="A8:G8"/>
    <mergeCell ref="A35:B35"/>
    <mergeCell ref="A38:C38"/>
    <mergeCell ref="A36:B36"/>
    <mergeCell ref="A37:B37"/>
    <mergeCell ref="A32:C32"/>
    <mergeCell ref="B17:C17"/>
    <mergeCell ref="B20:C20"/>
    <mergeCell ref="B22:C22"/>
    <mergeCell ref="B24:C24"/>
    <mergeCell ref="B18:C18"/>
    <mergeCell ref="B21:C21"/>
    <mergeCell ref="B19:C19"/>
    <mergeCell ref="B60:C60"/>
    <mergeCell ref="A39:C39"/>
    <mergeCell ref="A40:C40"/>
    <mergeCell ref="A57:D57"/>
    <mergeCell ref="B58:C58"/>
    <mergeCell ref="B59:C59"/>
    <mergeCell ref="A55:D55"/>
    <mergeCell ref="A53:C53"/>
    <mergeCell ref="A51:C51"/>
    <mergeCell ref="A46:B46"/>
    <mergeCell ref="A47:B47"/>
    <mergeCell ref="A42:C42"/>
    <mergeCell ref="A43:B43"/>
    <mergeCell ref="A44:B44"/>
    <mergeCell ref="A45:B45"/>
  </mergeCells>
  <phoneticPr fontId="0" type="noConversion"/>
  <pageMargins left="0.75" right="0.75" top="1" bottom="1" header="0.49212598499999999" footer="0.49212598499999999"/>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dimension ref="A5:B72"/>
  <sheetViews>
    <sheetView workbookViewId="0">
      <selection activeCell="A37" sqref="A37"/>
    </sheetView>
  </sheetViews>
  <sheetFormatPr defaultRowHeight="12.75"/>
  <cols>
    <col min="1" max="1" width="43.7109375" customWidth="1"/>
    <col min="2" max="2" width="45.85546875" customWidth="1"/>
  </cols>
  <sheetData>
    <row r="5" spans="1:2">
      <c r="A5" s="724"/>
    </row>
    <row r="8" spans="1:2" ht="24" customHeight="1">
      <c r="A8" s="4" t="s">
        <v>702</v>
      </c>
    </row>
    <row r="10" spans="1:2" ht="205.5" customHeight="1"/>
    <row r="11" spans="1:2">
      <c r="A11" s="289" t="s">
        <v>754</v>
      </c>
      <c r="B11" s="289" t="s">
        <v>755</v>
      </c>
    </row>
    <row r="12" spans="1:2" ht="1.5" customHeight="1"/>
    <row r="13" spans="1:2" ht="172.5" customHeight="1"/>
    <row r="14" spans="1:2">
      <c r="A14" s="289" t="s">
        <v>756</v>
      </c>
      <c r="B14" s="289" t="s">
        <v>757</v>
      </c>
    </row>
    <row r="15" spans="1:2" hidden="1"/>
    <row r="16" spans="1:2" ht="196.5" customHeight="1"/>
    <row r="17" spans="1:2">
      <c r="A17" s="289" t="s">
        <v>758</v>
      </c>
      <c r="B17" s="289" t="s">
        <v>759</v>
      </c>
    </row>
    <row r="18" spans="1:2" hidden="1"/>
    <row r="19" spans="1:2" ht="198.75" customHeight="1"/>
    <row r="20" spans="1:2" ht="14.25" customHeight="1">
      <c r="A20" s="289" t="s">
        <v>760</v>
      </c>
      <c r="B20" s="289" t="s">
        <v>761</v>
      </c>
    </row>
    <row r="21" spans="1:2" ht="200.25" customHeight="1"/>
    <row r="22" spans="1:2" ht="0.75" customHeight="1"/>
    <row r="23" spans="1:2">
      <c r="A23" s="289" t="s">
        <v>762</v>
      </c>
      <c r="B23" s="289" t="s">
        <v>763</v>
      </c>
    </row>
    <row r="25" spans="1:2" ht="189.75" customHeight="1"/>
    <row r="26" spans="1:2">
      <c r="A26" s="289" t="s">
        <v>765</v>
      </c>
      <c r="B26" s="289" t="s">
        <v>764</v>
      </c>
    </row>
    <row r="27" spans="1:2" ht="1.5" customHeight="1"/>
    <row r="28" spans="1:2" ht="213" customHeight="1"/>
    <row r="29" spans="1:2" ht="57" hidden="1" customHeight="1"/>
    <row r="30" spans="1:2">
      <c r="A30" s="290" t="s">
        <v>766</v>
      </c>
      <c r="B30" s="290" t="s">
        <v>767</v>
      </c>
    </row>
    <row r="31" spans="1:2" ht="225" customHeight="1"/>
    <row r="32" spans="1:2">
      <c r="A32" s="290" t="s">
        <v>768</v>
      </c>
      <c r="B32" s="290" t="s">
        <v>769</v>
      </c>
    </row>
    <row r="33" spans="1:2" ht="240" customHeight="1"/>
    <row r="34" spans="1:2">
      <c r="A34" s="290" t="s">
        <v>770</v>
      </c>
    </row>
    <row r="37" spans="1:2">
      <c r="A37" s="4"/>
    </row>
    <row r="38" spans="1:2">
      <c r="A38" s="4" t="s">
        <v>771</v>
      </c>
    </row>
    <row r="39" spans="1:2" ht="162" customHeight="1"/>
    <row r="40" spans="1:2">
      <c r="A40" s="365" t="s">
        <v>772</v>
      </c>
      <c r="B40" s="365" t="s">
        <v>773</v>
      </c>
    </row>
    <row r="42" spans="1:2" ht="174" customHeight="1"/>
    <row r="43" spans="1:2">
      <c r="A43" s="365" t="s">
        <v>774</v>
      </c>
      <c r="B43" s="365" t="s">
        <v>775</v>
      </c>
    </row>
    <row r="45" spans="1:2" ht="162" customHeight="1"/>
    <row r="46" spans="1:2">
      <c r="A46" s="365" t="s">
        <v>776</v>
      </c>
      <c r="B46" s="365" t="s">
        <v>777</v>
      </c>
    </row>
    <row r="47" spans="1:2" ht="12" customHeight="1"/>
    <row r="48" spans="1:2" ht="161.25" customHeight="1"/>
    <row r="49" spans="1:2">
      <c r="A49" s="365" t="s">
        <v>778</v>
      </c>
      <c r="B49" s="365" t="s">
        <v>779</v>
      </c>
    </row>
    <row r="50" spans="1:2" ht="11.25" customHeight="1"/>
    <row r="51" spans="1:2" ht="172.5" customHeight="1"/>
    <row r="52" spans="1:2">
      <c r="A52" s="365" t="s">
        <v>780</v>
      </c>
      <c r="B52" s="365" t="s">
        <v>781</v>
      </c>
    </row>
    <row r="53" spans="1:2" ht="13.5" customHeight="1"/>
    <row r="54" spans="1:2" ht="171" customHeight="1"/>
    <row r="55" spans="1:2">
      <c r="A55" s="365" t="s">
        <v>782</v>
      </c>
      <c r="B55" s="365" t="s">
        <v>783</v>
      </c>
    </row>
    <row r="57" spans="1:2" ht="173.25" customHeight="1"/>
    <row r="58" spans="1:2">
      <c r="A58" s="365" t="s">
        <v>784</v>
      </c>
      <c r="B58" s="365" t="s">
        <v>785</v>
      </c>
    </row>
    <row r="60" spans="1:2" ht="168.75" customHeight="1"/>
    <row r="61" spans="1:2">
      <c r="A61" s="365" t="s">
        <v>786</v>
      </c>
      <c r="B61" s="365" t="s">
        <v>787</v>
      </c>
    </row>
    <row r="63" spans="1:2" ht="166.5" customHeight="1"/>
    <row r="64" spans="1:2">
      <c r="A64" s="365" t="s">
        <v>788</v>
      </c>
    </row>
    <row r="71" ht="102" customHeight="1"/>
    <row r="72" ht="24" customHeight="1"/>
  </sheetData>
  <phoneticPr fontId="27" type="noConversion"/>
  <pageMargins left="0.23622047244094491" right="0.23622047244094491"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dimension ref="A2:D21"/>
  <sheetViews>
    <sheetView workbookViewId="0">
      <selection activeCell="A2" sqref="A2:D4"/>
    </sheetView>
  </sheetViews>
  <sheetFormatPr defaultRowHeight="12.75"/>
  <cols>
    <col min="1" max="1" width="28.5703125" customWidth="1"/>
    <col min="2" max="2" width="16.7109375" customWidth="1"/>
    <col min="3" max="3" width="10.85546875" customWidth="1"/>
    <col min="4" max="4" width="30.28515625" customWidth="1"/>
  </cols>
  <sheetData>
    <row r="2" spans="1:4" ht="36.75">
      <c r="C2" s="729" t="s">
        <v>895</v>
      </c>
    </row>
    <row r="3" spans="1:4" ht="15.75">
      <c r="C3" s="730" t="s">
        <v>896</v>
      </c>
    </row>
    <row r="4" spans="1:4" ht="16.5">
      <c r="C4" s="731" t="s">
        <v>897</v>
      </c>
    </row>
    <row r="8" spans="1:4">
      <c r="A8" s="20" t="s">
        <v>160</v>
      </c>
      <c r="B8" s="1"/>
      <c r="C8" s="1"/>
      <c r="D8" s="1"/>
    </row>
    <row r="9" spans="1:4" ht="31.5" customHeight="1">
      <c r="A9" s="882" t="s">
        <v>331</v>
      </c>
      <c r="B9" s="882"/>
      <c r="C9" s="882"/>
      <c r="D9" s="882"/>
    </row>
    <row r="10" spans="1:4">
      <c r="A10" s="882" t="s">
        <v>427</v>
      </c>
      <c r="B10" s="882"/>
      <c r="C10" s="882"/>
      <c r="D10" s="882"/>
    </row>
    <row r="11" spans="1:4">
      <c r="A11" s="882" t="s">
        <v>324</v>
      </c>
      <c r="B11" s="882"/>
      <c r="C11" s="882"/>
      <c r="D11" s="882"/>
    </row>
    <row r="12" spans="1:4">
      <c r="A12" s="882" t="s">
        <v>325</v>
      </c>
      <c r="B12" s="882"/>
      <c r="C12" s="882"/>
      <c r="D12" s="882"/>
    </row>
    <row r="13" spans="1:4">
      <c r="A13" s="882" t="s">
        <v>449</v>
      </c>
      <c r="B13" s="882"/>
      <c r="C13" s="882"/>
      <c r="D13" s="882"/>
    </row>
    <row r="14" spans="1:4" ht="13.5" customHeight="1">
      <c r="A14" s="882" t="s">
        <v>478</v>
      </c>
      <c r="B14" s="882"/>
      <c r="C14" s="882"/>
      <c r="D14" s="882"/>
    </row>
    <row r="15" spans="1:4">
      <c r="A15" s="5" t="s">
        <v>326</v>
      </c>
      <c r="B15" s="5"/>
      <c r="C15" s="5"/>
      <c r="D15" s="5"/>
    </row>
    <row r="16" spans="1:4">
      <c r="A16" s="115"/>
      <c r="B16" s="5"/>
      <c r="C16" s="5"/>
      <c r="D16" s="5"/>
    </row>
    <row r="21" spans="1:4" ht="15">
      <c r="A21" s="19"/>
      <c r="B21" s="1"/>
      <c r="C21" s="1"/>
      <c r="D21" s="1"/>
    </row>
  </sheetData>
  <mergeCells count="6">
    <mergeCell ref="A14:D14"/>
    <mergeCell ref="A9:D9"/>
    <mergeCell ref="A11:D11"/>
    <mergeCell ref="A10:D10"/>
    <mergeCell ref="A12:D12"/>
    <mergeCell ref="A13:D13"/>
  </mergeCells>
  <phoneticPr fontId="0" type="noConversion"/>
  <pageMargins left="0.75" right="0.75" top="1" bottom="1" header="0.49212598499999999" footer="0.49212598499999999"/>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dimension ref="A1:A326"/>
  <sheetViews>
    <sheetView topLeftCell="A55" workbookViewId="0">
      <selection sqref="A1:A3"/>
    </sheetView>
  </sheetViews>
  <sheetFormatPr defaultRowHeight="12.75"/>
  <cols>
    <col min="1" max="1" width="135.140625" customWidth="1"/>
  </cols>
  <sheetData>
    <row r="1" spans="1:1" ht="35.25" customHeight="1">
      <c r="A1" s="729" t="s">
        <v>895</v>
      </c>
    </row>
    <row r="2" spans="1:1" ht="15.75">
      <c r="A2" s="730" t="s">
        <v>896</v>
      </c>
    </row>
    <row r="3" spans="1:1" ht="15.75" customHeight="1">
      <c r="A3" s="731" t="s">
        <v>897</v>
      </c>
    </row>
    <row r="4" spans="1:1" ht="15.75">
      <c r="A4" s="730" t="s">
        <v>896</v>
      </c>
    </row>
    <row r="5" spans="1:1" ht="16.5">
      <c r="A5" s="731"/>
    </row>
    <row r="6" spans="1:1" ht="18">
      <c r="A6" s="308" t="s">
        <v>793</v>
      </c>
    </row>
    <row r="7" spans="1:1" ht="15.75">
      <c r="A7" s="309" t="s">
        <v>620</v>
      </c>
    </row>
    <row r="8" spans="1:1" ht="15.75">
      <c r="A8" s="309"/>
    </row>
    <row r="9" spans="1:1" ht="18.75">
      <c r="A9" s="310" t="s">
        <v>621</v>
      </c>
    </row>
    <row r="10" spans="1:1" ht="45">
      <c r="A10" s="311" t="s">
        <v>622</v>
      </c>
    </row>
    <row r="11" spans="1:1" ht="30">
      <c r="A11" s="311" t="s">
        <v>623</v>
      </c>
    </row>
    <row r="12" spans="1:1" ht="18.75">
      <c r="A12" s="312" t="s">
        <v>624</v>
      </c>
    </row>
    <row r="13" spans="1:1">
      <c r="A13" s="298"/>
    </row>
    <row r="14" spans="1:1">
      <c r="A14" s="298"/>
    </row>
    <row r="15" spans="1:1">
      <c r="A15" s="298"/>
    </row>
    <row r="16" spans="1:1">
      <c r="A16" s="298"/>
    </row>
    <row r="17" spans="1:1">
      <c r="A17" s="1"/>
    </row>
    <row r="18" spans="1:1">
      <c r="A18" s="298"/>
    </row>
    <row r="19" spans="1:1">
      <c r="A19" s="1"/>
    </row>
    <row r="20" spans="1:1">
      <c r="A20" s="298"/>
    </row>
    <row r="21" spans="1:1">
      <c r="A21" s="298"/>
    </row>
    <row r="22" spans="1:1">
      <c r="A22" s="298"/>
    </row>
    <row r="23" spans="1:1">
      <c r="A23" s="298"/>
    </row>
    <row r="24" spans="1:1">
      <c r="A24" s="298"/>
    </row>
    <row r="25" spans="1:1">
      <c r="A25" s="298"/>
    </row>
    <row r="26" spans="1:1">
      <c r="A26" s="298"/>
    </row>
    <row r="27" spans="1:1">
      <c r="A27" s="298"/>
    </row>
    <row r="28" spans="1:1">
      <c r="A28" s="1"/>
    </row>
    <row r="29" spans="1:1" ht="7.5" customHeight="1">
      <c r="A29" s="298"/>
    </row>
    <row r="30" spans="1:1" hidden="1">
      <c r="A30" s="298"/>
    </row>
    <row r="31" spans="1:1">
      <c r="A31" s="725"/>
    </row>
    <row r="32" spans="1:1">
      <c r="A32" s="725"/>
    </row>
    <row r="33" spans="1:1">
      <c r="A33" s="725"/>
    </row>
    <row r="34" spans="1:1">
      <c r="A34" s="725"/>
    </row>
    <row r="35" spans="1:1">
      <c r="A35" s="725"/>
    </row>
    <row r="36" spans="1:1">
      <c r="A36" s="725"/>
    </row>
    <row r="37" spans="1:1">
      <c r="A37" s="725"/>
    </row>
    <row r="38" spans="1:1">
      <c r="A38" s="725"/>
    </row>
    <row r="39" spans="1:1">
      <c r="A39" s="725"/>
    </row>
    <row r="40" spans="1:1">
      <c r="A40" s="725"/>
    </row>
    <row r="41" spans="1:1">
      <c r="A41" s="725"/>
    </row>
    <row r="42" spans="1:1">
      <c r="A42" s="725"/>
    </row>
    <row r="43" spans="1:1">
      <c r="A43" s="725"/>
    </row>
    <row r="44" spans="1:1">
      <c r="A44" s="725"/>
    </row>
    <row r="45" spans="1:1">
      <c r="A45" s="725"/>
    </row>
    <row r="46" spans="1:1">
      <c r="A46" s="725"/>
    </row>
    <row r="47" spans="1:1">
      <c r="A47" s="725"/>
    </row>
    <row r="48" spans="1:1">
      <c r="A48" s="725"/>
    </row>
    <row r="49" spans="1:1">
      <c r="A49" s="725"/>
    </row>
    <row r="50" spans="1:1">
      <c r="A50" s="725"/>
    </row>
    <row r="51" spans="1:1">
      <c r="A51" s="298"/>
    </row>
    <row r="52" spans="1:1">
      <c r="A52" s="298"/>
    </row>
    <row r="53" spans="1:1">
      <c r="A53" s="1"/>
    </row>
    <row r="54" spans="1:1">
      <c r="A54" s="298"/>
    </row>
    <row r="55" spans="1:1">
      <c r="A55" s="1"/>
    </row>
    <row r="56" spans="1:1">
      <c r="A56" s="41"/>
    </row>
    <row r="57" spans="1:1">
      <c r="A57" s="298"/>
    </row>
    <row r="58" spans="1:1">
      <c r="A58" s="298"/>
    </row>
    <row r="59" spans="1:1">
      <c r="A59" s="298"/>
    </row>
    <row r="60" spans="1:1">
      <c r="A60" s="1"/>
    </row>
    <row r="61" spans="1:1">
      <c r="A61" s="298"/>
    </row>
    <row r="72" spans="1:1">
      <c r="A72" s="297" t="s">
        <v>625</v>
      </c>
    </row>
    <row r="74" spans="1:1" ht="94.5">
      <c r="A74" s="298" t="s">
        <v>626</v>
      </c>
    </row>
    <row r="91" spans="1:1" ht="63.75">
      <c r="A91" s="298" t="s">
        <v>627</v>
      </c>
    </row>
    <row r="92" spans="1:1">
      <c r="A92" s="726"/>
    </row>
    <row r="93" spans="1:1">
      <c r="A93" s="726"/>
    </row>
    <row r="94" spans="1:1">
      <c r="A94" s="726"/>
    </row>
    <row r="95" spans="1:1" ht="18.75">
      <c r="A95" s="310" t="s">
        <v>628</v>
      </c>
    </row>
    <row r="96" spans="1:1" ht="30">
      <c r="A96" s="311" t="s">
        <v>629</v>
      </c>
    </row>
    <row r="97" spans="1:1" ht="33.75">
      <c r="A97" s="311" t="s">
        <v>630</v>
      </c>
    </row>
    <row r="98" spans="1:1" ht="33.75">
      <c r="A98" s="311" t="s">
        <v>631</v>
      </c>
    </row>
    <row r="99" spans="1:1" ht="37.5" customHeight="1">
      <c r="A99" s="311" t="s">
        <v>632</v>
      </c>
    </row>
    <row r="100" spans="1:1" ht="32.25" customHeight="1">
      <c r="A100" s="311" t="s">
        <v>633</v>
      </c>
    </row>
    <row r="118" spans="1:1" ht="18.75">
      <c r="A118" s="310" t="s">
        <v>634</v>
      </c>
    </row>
    <row r="119" spans="1:1" ht="15">
      <c r="A119" s="313"/>
    </row>
    <row r="120" spans="1:1" ht="30">
      <c r="A120" s="311" t="s">
        <v>635</v>
      </c>
    </row>
    <row r="121" spans="1:1" ht="48.75">
      <c r="A121" s="311" t="s">
        <v>636</v>
      </c>
    </row>
    <row r="122" spans="1:1" ht="18.75">
      <c r="A122" s="310"/>
    </row>
    <row r="123" spans="1:1" ht="18.75">
      <c r="A123" s="310" t="s">
        <v>637</v>
      </c>
    </row>
    <row r="124" spans="1:1" ht="15">
      <c r="A124" s="311" t="s">
        <v>638</v>
      </c>
    </row>
    <row r="125" spans="1:1" ht="30">
      <c r="A125" s="311" t="s">
        <v>639</v>
      </c>
    </row>
    <row r="126" spans="1:1" ht="15">
      <c r="A126" s="311" t="s">
        <v>640</v>
      </c>
    </row>
    <row r="127" spans="1:1" ht="60">
      <c r="A127" s="311" t="s">
        <v>641</v>
      </c>
    </row>
    <row r="128" spans="1:1" ht="30">
      <c r="A128" s="311" t="s">
        <v>642</v>
      </c>
    </row>
    <row r="129" spans="1:1" ht="18.75">
      <c r="A129" s="310" t="s">
        <v>643</v>
      </c>
    </row>
    <row r="130" spans="1:1" ht="45">
      <c r="A130" s="311" t="s">
        <v>644</v>
      </c>
    </row>
    <row r="132" spans="1:1" ht="18.75">
      <c r="A132" s="312" t="s">
        <v>645</v>
      </c>
    </row>
    <row r="145" spans="1:1" ht="15">
      <c r="A145" s="311" t="s">
        <v>646</v>
      </c>
    </row>
    <row r="147" spans="1:1" ht="93.75">
      <c r="A147" s="310" t="s">
        <v>647</v>
      </c>
    </row>
    <row r="148" spans="1:1" ht="90">
      <c r="A148" s="314" t="s">
        <v>24</v>
      </c>
    </row>
    <row r="149" spans="1:1" ht="90" customHeight="1"/>
    <row r="168" spans="1:1" ht="18.75">
      <c r="A168" s="311" t="s">
        <v>25</v>
      </c>
    </row>
    <row r="169" spans="1:1" ht="15">
      <c r="A169" s="311" t="s">
        <v>26</v>
      </c>
    </row>
    <row r="170" spans="1:1" ht="15">
      <c r="A170" s="311" t="s">
        <v>27</v>
      </c>
    </row>
    <row r="171" spans="1:1" ht="15">
      <c r="A171" s="315" t="s">
        <v>28</v>
      </c>
    </row>
    <row r="172" spans="1:1" ht="15">
      <c r="A172" s="311" t="s">
        <v>29</v>
      </c>
    </row>
    <row r="174" spans="1:1" ht="18.75">
      <c r="A174" s="310" t="s">
        <v>30</v>
      </c>
    </row>
    <row r="175" spans="1:1" ht="120">
      <c r="A175" s="311" t="s">
        <v>31</v>
      </c>
    </row>
    <row r="176" spans="1:1" ht="45">
      <c r="A176" s="311" t="s">
        <v>32</v>
      </c>
    </row>
    <row r="178" spans="1:1" ht="18.75">
      <c r="A178" s="310" t="s">
        <v>33</v>
      </c>
    </row>
    <row r="179" spans="1:1" ht="18.75">
      <c r="A179" s="312" t="s">
        <v>34</v>
      </c>
    </row>
    <row r="180" spans="1:1" ht="15">
      <c r="A180" s="311" t="s">
        <v>35</v>
      </c>
    </row>
    <row r="181" spans="1:1" ht="15">
      <c r="A181" s="311" t="s">
        <v>36</v>
      </c>
    </row>
    <row r="182" spans="1:1" ht="15">
      <c r="A182" s="316" t="s">
        <v>37</v>
      </c>
    </row>
    <row r="184" spans="1:1" ht="18.75">
      <c r="A184" s="310" t="s">
        <v>38</v>
      </c>
    </row>
    <row r="185" spans="1:1" ht="15">
      <c r="A185" s="311"/>
    </row>
    <row r="186" spans="1:1" ht="15">
      <c r="A186" s="311" t="s">
        <v>39</v>
      </c>
    </row>
    <row r="187" spans="1:1" ht="15">
      <c r="A187" s="311" t="s">
        <v>40</v>
      </c>
    </row>
    <row r="188" spans="1:1" ht="15">
      <c r="A188" s="315" t="s">
        <v>41</v>
      </c>
    </row>
    <row r="189" spans="1:1" ht="15">
      <c r="A189" s="311" t="s">
        <v>42</v>
      </c>
    </row>
    <row r="191" spans="1:1" ht="18.75">
      <c r="A191" s="310" t="s">
        <v>43</v>
      </c>
    </row>
    <row r="192" spans="1:1" ht="45">
      <c r="A192" s="311" t="s">
        <v>44</v>
      </c>
    </row>
    <row r="193" spans="1:1" ht="18.75">
      <c r="A193" s="312"/>
    </row>
    <row r="194" spans="1:1" ht="15">
      <c r="A194" s="311" t="s">
        <v>45</v>
      </c>
    </row>
    <row r="195" spans="1:1" ht="15">
      <c r="A195" s="311" t="s">
        <v>46</v>
      </c>
    </row>
    <row r="217" spans="1:1" ht="18.75">
      <c r="A217" s="310" t="s">
        <v>47</v>
      </c>
    </row>
    <row r="218" spans="1:1" ht="29.25" customHeight="1">
      <c r="A218" s="311" t="s">
        <v>48</v>
      </c>
    </row>
    <row r="219" spans="1:1" ht="18.75">
      <c r="A219" s="312" t="s">
        <v>49</v>
      </c>
    </row>
    <row r="236" spans="1:1" ht="15">
      <c r="A236" s="311"/>
    </row>
    <row r="237" spans="1:1" ht="14.25">
      <c r="A237" s="317" t="s">
        <v>50</v>
      </c>
    </row>
    <row r="238" spans="1:1" ht="14.25">
      <c r="A238" s="317"/>
    </row>
    <row r="239" spans="1:1" ht="14.25">
      <c r="A239" s="317"/>
    </row>
    <row r="240" spans="1:1" ht="14.25">
      <c r="A240" s="317"/>
    </row>
    <row r="241" spans="1:1" ht="14.25">
      <c r="A241" s="317"/>
    </row>
    <row r="242" spans="1:1" ht="14.25">
      <c r="A242" s="317"/>
    </row>
    <row r="243" spans="1:1" ht="14.25">
      <c r="A243" s="317"/>
    </row>
    <row r="244" spans="1:1" ht="14.25">
      <c r="A244" s="317"/>
    </row>
    <row r="245" spans="1:1" ht="14.25">
      <c r="A245" s="317"/>
    </row>
    <row r="246" spans="1:1" ht="14.25">
      <c r="A246" s="317"/>
    </row>
    <row r="248" spans="1:1" ht="15">
      <c r="A248" s="318" t="s">
        <v>51</v>
      </c>
    </row>
    <row r="252" spans="1:1" ht="18.75">
      <c r="A252" s="310" t="s">
        <v>52</v>
      </c>
    </row>
    <row r="253" spans="1:1" ht="75">
      <c r="A253" s="311" t="s">
        <v>53</v>
      </c>
    </row>
    <row r="254" spans="1:1" ht="15">
      <c r="A254" s="311" t="s">
        <v>54</v>
      </c>
    </row>
    <row r="255" spans="1:1" ht="18.75">
      <c r="A255" s="311" t="s">
        <v>55</v>
      </c>
    </row>
    <row r="256" spans="1:1" ht="18.75">
      <c r="A256" s="312" t="s">
        <v>56</v>
      </c>
    </row>
    <row r="257" spans="1:1" ht="18.75">
      <c r="A257" s="310" t="s">
        <v>57</v>
      </c>
    </row>
    <row r="258" spans="1:1" ht="15">
      <c r="A258" s="311"/>
    </row>
    <row r="259" spans="1:1" ht="18.75">
      <c r="A259" s="310" t="s">
        <v>58</v>
      </c>
    </row>
    <row r="260" spans="1:1" ht="30">
      <c r="A260" s="311" t="s">
        <v>59</v>
      </c>
    </row>
    <row r="261" spans="1:1" ht="30">
      <c r="A261" s="311" t="s">
        <v>60</v>
      </c>
    </row>
    <row r="262" spans="1:1" ht="30">
      <c r="A262" s="311" t="s">
        <v>61</v>
      </c>
    </row>
    <row r="263" spans="1:1" ht="30">
      <c r="A263" s="311" t="s">
        <v>62</v>
      </c>
    </row>
    <row r="264" spans="1:1" ht="45">
      <c r="A264" s="311" t="s">
        <v>63</v>
      </c>
    </row>
    <row r="265" spans="1:1" ht="45">
      <c r="A265" s="311" t="s">
        <v>64</v>
      </c>
    </row>
    <row r="266" spans="1:1" ht="48.75">
      <c r="A266" s="311" t="s">
        <v>65</v>
      </c>
    </row>
    <row r="267" spans="1:1" ht="48.75">
      <c r="A267" s="311" t="s">
        <v>66</v>
      </c>
    </row>
    <row r="269" spans="1:1" ht="18.75">
      <c r="A269" s="310" t="s">
        <v>58</v>
      </c>
    </row>
    <row r="270" spans="1:1" ht="30">
      <c r="A270" s="311" t="s">
        <v>59</v>
      </c>
    </row>
    <row r="271" spans="1:1" ht="30">
      <c r="A271" s="311" t="s">
        <v>60</v>
      </c>
    </row>
    <row r="272" spans="1:1" ht="30">
      <c r="A272" s="311" t="s">
        <v>61</v>
      </c>
    </row>
    <row r="273" spans="1:1" ht="30">
      <c r="A273" s="311" t="s">
        <v>62</v>
      </c>
    </row>
    <row r="274" spans="1:1" ht="45">
      <c r="A274" s="311" t="s">
        <v>63</v>
      </c>
    </row>
    <row r="275" spans="1:1" ht="45">
      <c r="A275" s="311" t="s">
        <v>64</v>
      </c>
    </row>
    <row r="276" spans="1:1" ht="48.75">
      <c r="A276" s="311" t="s">
        <v>65</v>
      </c>
    </row>
    <row r="277" spans="1:1" ht="48.75">
      <c r="A277" s="311" t="s">
        <v>66</v>
      </c>
    </row>
    <row r="279" spans="1:1" ht="18.75">
      <c r="A279" s="310" t="s">
        <v>67</v>
      </c>
    </row>
    <row r="280" spans="1:1" ht="63.75">
      <c r="A280" s="311" t="s">
        <v>68</v>
      </c>
    </row>
    <row r="281" spans="1:1" ht="18.75">
      <c r="A281" s="311" t="s">
        <v>69</v>
      </c>
    </row>
    <row r="282" spans="1:1" ht="18.75">
      <c r="A282" s="312" t="s">
        <v>70</v>
      </c>
    </row>
    <row r="283" spans="1:1" ht="15">
      <c r="A283" s="315" t="s">
        <v>71</v>
      </c>
    </row>
    <row r="284" spans="1:1" ht="15">
      <c r="A284" s="311" t="s">
        <v>72</v>
      </c>
    </row>
    <row r="285" spans="1:1" ht="15">
      <c r="A285" s="315" t="s">
        <v>73</v>
      </c>
    </row>
    <row r="286" spans="1:1" ht="15">
      <c r="A286" s="311" t="s">
        <v>74</v>
      </c>
    </row>
    <row r="287" spans="1:1" ht="30">
      <c r="A287" s="311" t="s">
        <v>75</v>
      </c>
    </row>
    <row r="288" spans="1:1" ht="15">
      <c r="A288" s="313" t="s">
        <v>76</v>
      </c>
    </row>
    <row r="289" spans="1:1" ht="15">
      <c r="A289" s="311" t="s">
        <v>77</v>
      </c>
    </row>
    <row r="290" spans="1:1" ht="15">
      <c r="A290" s="315" t="s">
        <v>78</v>
      </c>
    </row>
    <row r="291" spans="1:1" ht="15">
      <c r="A291" s="315" t="s">
        <v>79</v>
      </c>
    </row>
    <row r="292" spans="1:1" ht="18.75">
      <c r="A292" s="319" t="s">
        <v>80</v>
      </c>
    </row>
    <row r="293" spans="1:1" ht="15">
      <c r="A293" s="315" t="s">
        <v>81</v>
      </c>
    </row>
    <row r="294" spans="1:1" ht="18.75">
      <c r="A294" s="310" t="s">
        <v>82</v>
      </c>
    </row>
    <row r="295" spans="1:1" ht="18.75">
      <c r="A295" s="312" t="s">
        <v>83</v>
      </c>
    </row>
    <row r="296" spans="1:1" ht="15">
      <c r="A296" s="315" t="s">
        <v>84</v>
      </c>
    </row>
    <row r="297" spans="1:1" ht="15">
      <c r="A297" s="315" t="s">
        <v>85</v>
      </c>
    </row>
    <row r="298" spans="1:1" ht="15">
      <c r="A298" s="315" t="s">
        <v>28</v>
      </c>
    </row>
    <row r="299" spans="1:1" ht="15">
      <c r="A299" s="315" t="s">
        <v>86</v>
      </c>
    </row>
    <row r="300" spans="1:1" ht="18.75">
      <c r="A300" s="319" t="s">
        <v>87</v>
      </c>
    </row>
    <row r="301" spans="1:1" ht="15">
      <c r="A301" s="311" t="s">
        <v>88</v>
      </c>
    </row>
    <row r="302" spans="1:1" ht="15">
      <c r="A302" s="313"/>
    </row>
    <row r="303" spans="1:1" ht="15">
      <c r="A303" s="311"/>
    </row>
    <row r="310" spans="1:1" ht="30">
      <c r="A310" s="311" t="s">
        <v>89</v>
      </c>
    </row>
    <row r="323" spans="1:1" ht="18.75">
      <c r="A323" s="310" t="s">
        <v>90</v>
      </c>
    </row>
    <row r="324" spans="1:1" ht="15">
      <c r="A324" s="311"/>
    </row>
    <row r="325" spans="1:1" ht="15">
      <c r="A325" s="311" t="s">
        <v>91</v>
      </c>
    </row>
    <row r="326" spans="1:1" ht="75">
      <c r="A326" s="311" t="s">
        <v>92</v>
      </c>
    </row>
  </sheetData>
  <phoneticPr fontId="42" type="noConversion"/>
  <pageMargins left="0.75" right="0.75" top="1" bottom="1" header="0.49212598499999999" footer="0.49212598499999999"/>
  <pageSetup paperSize="9" orientation="portrait" r:id="rId1"/>
  <headerFooter alignWithMargins="0"/>
  <drawing r:id="rId2"/>
  <legacyDrawing r:id="rId3"/>
  <oleObjects>
    <oleObject progId="Word.Document.12" shapeId="6148" r:id="rId4"/>
  </oleObjects>
</worksheet>
</file>

<file path=xl/worksheets/sheet9.xml><?xml version="1.0" encoding="utf-8"?>
<worksheet xmlns="http://schemas.openxmlformats.org/spreadsheetml/2006/main" xmlns:r="http://schemas.openxmlformats.org/officeDocument/2006/relationships">
  <dimension ref="A1:BE128"/>
  <sheetViews>
    <sheetView topLeftCell="A73" workbookViewId="0">
      <selection activeCell="B6" sqref="B6:C6"/>
    </sheetView>
  </sheetViews>
  <sheetFormatPr defaultRowHeight="12.75"/>
  <cols>
    <col min="1" max="1" width="21.7109375" customWidth="1"/>
    <col min="2" max="2" width="25" customWidth="1"/>
    <col min="3" max="3" width="14.7109375" customWidth="1"/>
    <col min="4" max="4" width="34" customWidth="1"/>
    <col min="5" max="5" width="10.28515625" customWidth="1"/>
    <col min="6" max="6" width="10.140625" customWidth="1"/>
    <col min="7" max="7" width="15.28515625" customWidth="1"/>
    <col min="8" max="8" width="13" customWidth="1"/>
    <col min="9" max="9" width="15.42578125" customWidth="1"/>
    <col min="10" max="10" width="12.28515625" customWidth="1"/>
    <col min="11" max="11" width="16.28515625" customWidth="1"/>
    <col min="12" max="12" width="10.42578125" customWidth="1"/>
    <col min="13" max="13" width="15.85546875" customWidth="1"/>
    <col min="14" max="14" width="11.28515625" customWidth="1"/>
    <col min="15" max="15" width="15.140625" customWidth="1"/>
    <col min="16" max="16" width="10.28515625" customWidth="1"/>
    <col min="17" max="17" width="15.85546875" customWidth="1"/>
    <col min="18" max="18" width="11" customWidth="1"/>
    <col min="19" max="19" width="15.140625" customWidth="1"/>
    <col min="20" max="20" width="13.28515625" customWidth="1"/>
    <col min="21" max="21" width="13.5703125" customWidth="1"/>
    <col min="22" max="22" width="2.28515625" customWidth="1"/>
    <col min="23" max="23" width="10.42578125" style="468" customWidth="1"/>
    <col min="24" max="24" width="15.7109375" style="468" customWidth="1"/>
    <col min="25" max="25" width="10.140625" style="468" customWidth="1"/>
    <col min="26" max="26" width="13.7109375" style="468" customWidth="1"/>
    <col min="27" max="27" width="10.7109375" style="468" customWidth="1"/>
    <col min="28" max="28" width="16.5703125" style="468" customWidth="1"/>
    <col min="29" max="29" width="12.7109375" style="468" customWidth="1"/>
    <col min="30" max="30" width="13.28515625" style="468" customWidth="1"/>
    <col min="31" max="31" width="10.28515625" style="468" customWidth="1"/>
    <col min="32" max="32" width="15.28515625" style="468" customWidth="1"/>
    <col min="33" max="33" width="10.140625" style="468" customWidth="1"/>
    <col min="34" max="34" width="15" style="468" customWidth="1"/>
    <col min="35" max="35" width="10.7109375" style="468" customWidth="1"/>
    <col min="36" max="36" width="16.7109375" style="468" customWidth="1"/>
    <col min="37" max="37" width="12" style="468" customWidth="1"/>
    <col min="38" max="38" width="15.85546875" style="468" customWidth="1"/>
    <col min="39" max="39" width="12" style="371" customWidth="1"/>
    <col min="40" max="40" width="14.28515625" style="371" customWidth="1"/>
    <col min="41" max="41" width="11.140625" style="371" customWidth="1"/>
    <col min="42" max="42" width="13.5703125" style="371" customWidth="1"/>
    <col min="43" max="43" width="13.85546875" style="371" customWidth="1"/>
    <col min="44" max="44" width="15.85546875" style="371" customWidth="1"/>
    <col min="45" max="45" width="11.85546875" style="371" customWidth="1"/>
    <col min="46" max="47" width="14.42578125" style="371" customWidth="1"/>
    <col min="48" max="48" width="17.7109375" style="371" customWidth="1"/>
    <col min="49" max="49" width="10.7109375" style="371" customWidth="1"/>
    <col min="50" max="50" width="15" style="371" customWidth="1"/>
    <col min="51" max="51" width="14.85546875" customWidth="1"/>
    <col min="52" max="52" width="21.140625" customWidth="1"/>
    <col min="53" max="53" width="19" customWidth="1"/>
    <col min="54" max="54" width="18.140625" customWidth="1"/>
    <col min="55" max="56" width="18.5703125" customWidth="1"/>
    <col min="57" max="57" width="11.7109375" customWidth="1"/>
  </cols>
  <sheetData>
    <row r="1" spans="1:57" ht="13.5" thickBot="1">
      <c r="A1" s="7"/>
      <c r="B1" s="7"/>
      <c r="C1" s="7"/>
      <c r="D1" s="7"/>
      <c r="E1" s="7"/>
      <c r="F1" s="7"/>
      <c r="G1" s="7"/>
      <c r="H1" s="7"/>
      <c r="I1" s="7"/>
      <c r="J1" s="7"/>
      <c r="K1" s="7"/>
      <c r="L1" s="7"/>
      <c r="M1" s="7"/>
      <c r="N1" s="7"/>
      <c r="O1" s="7"/>
      <c r="P1" s="7"/>
      <c r="Q1" s="7"/>
      <c r="R1" s="7"/>
      <c r="S1" s="7"/>
      <c r="T1" s="7"/>
      <c r="U1" s="7"/>
      <c r="V1" s="7"/>
      <c r="W1" s="6"/>
      <c r="X1" s="6"/>
      <c r="Y1" s="6"/>
      <c r="Z1" s="6"/>
      <c r="AA1" s="6"/>
      <c r="AB1" s="6"/>
      <c r="AC1" s="6"/>
      <c r="AD1" s="6"/>
      <c r="AE1" s="6"/>
      <c r="AF1" s="6"/>
      <c r="AG1" s="6"/>
      <c r="AH1" s="6"/>
      <c r="AI1" s="6"/>
      <c r="AJ1" s="6"/>
      <c r="AK1" s="6"/>
      <c r="AL1" s="6"/>
      <c r="AM1" s="544"/>
      <c r="AN1" s="544"/>
      <c r="AO1" s="544"/>
      <c r="AP1" s="544"/>
      <c r="AQ1" s="544"/>
      <c r="AR1" s="544"/>
      <c r="AS1" s="544"/>
      <c r="AT1" s="544"/>
      <c r="AU1" s="544"/>
      <c r="AV1" s="544"/>
      <c r="AW1" s="544"/>
      <c r="AX1" s="544"/>
      <c r="AY1" s="7"/>
      <c r="AZ1" s="7"/>
      <c r="BA1" s="7"/>
      <c r="BB1" s="7"/>
      <c r="BC1" s="7"/>
      <c r="BD1" s="297"/>
    </row>
    <row r="2" spans="1:57" ht="43.5" customHeight="1" thickTop="1">
      <c r="A2" s="887"/>
      <c r="B2" s="895"/>
      <c r="C2" s="896"/>
      <c r="D2" s="507"/>
      <c r="E2" s="887" t="s">
        <v>179</v>
      </c>
      <c r="F2" s="890" t="s">
        <v>748</v>
      </c>
      <c r="G2" s="891"/>
      <c r="H2" s="891"/>
      <c r="I2" s="891"/>
      <c r="J2" s="891"/>
      <c r="K2" s="891"/>
      <c r="L2" s="891"/>
      <c r="M2" s="891"/>
      <c r="N2" s="891"/>
      <c r="O2" s="891"/>
      <c r="P2" s="891"/>
      <c r="Q2" s="891"/>
      <c r="R2" s="891"/>
      <c r="S2" s="891"/>
      <c r="T2" s="891"/>
      <c r="U2" s="892"/>
      <c r="V2" s="421"/>
      <c r="W2" s="893" t="s">
        <v>717</v>
      </c>
      <c r="X2" s="894"/>
      <c r="Y2" s="894"/>
      <c r="Z2" s="894"/>
      <c r="AA2" s="894"/>
      <c r="AB2" s="894"/>
      <c r="AC2" s="894"/>
      <c r="AD2" s="894"/>
      <c r="AE2" s="894"/>
      <c r="AF2" s="894"/>
      <c r="AG2" s="894"/>
      <c r="AH2" s="894"/>
      <c r="AI2" s="894"/>
      <c r="AJ2" s="894"/>
      <c r="AK2" s="894"/>
      <c r="AL2" s="894"/>
      <c r="AM2" s="894"/>
      <c r="AN2" s="894"/>
      <c r="AO2" s="894"/>
      <c r="AP2" s="894"/>
      <c r="AQ2" s="894"/>
      <c r="AR2" s="894"/>
      <c r="AS2" s="894"/>
      <c r="AT2" s="894"/>
      <c r="AU2" s="894"/>
      <c r="AV2" s="894"/>
      <c r="AW2" s="894"/>
      <c r="AX2" s="894"/>
      <c r="AY2" s="985" t="s">
        <v>211</v>
      </c>
      <c r="AZ2" s="981" t="s">
        <v>221</v>
      </c>
      <c r="BA2" s="545"/>
      <c r="BB2" s="988" t="s">
        <v>301</v>
      </c>
      <c r="BC2" s="975" t="s">
        <v>362</v>
      </c>
      <c r="BD2" s="978" t="s">
        <v>362</v>
      </c>
    </row>
    <row r="3" spans="1:57" ht="41.25" customHeight="1" thickBot="1">
      <c r="A3" s="888"/>
      <c r="B3" s="897"/>
      <c r="C3" s="898"/>
      <c r="D3" s="508"/>
      <c r="E3" s="888"/>
      <c r="F3" s="909" t="s">
        <v>180</v>
      </c>
      <c r="G3" s="910"/>
      <c r="H3" s="907" t="s">
        <v>181</v>
      </c>
      <c r="I3" s="908"/>
      <c r="J3" s="907" t="s">
        <v>182</v>
      </c>
      <c r="K3" s="908"/>
      <c r="L3" s="907" t="s">
        <v>183</v>
      </c>
      <c r="M3" s="908"/>
      <c r="N3" s="907" t="s">
        <v>184</v>
      </c>
      <c r="O3" s="908"/>
      <c r="P3" s="909" t="s">
        <v>185</v>
      </c>
      <c r="Q3" s="910"/>
      <c r="R3" s="909" t="s">
        <v>186</v>
      </c>
      <c r="S3" s="910"/>
      <c r="T3" s="909" t="s">
        <v>187</v>
      </c>
      <c r="U3" s="911"/>
      <c r="V3" s="546"/>
      <c r="W3" s="909" t="s">
        <v>703</v>
      </c>
      <c r="X3" s="910"/>
      <c r="Y3" s="907" t="s">
        <v>704</v>
      </c>
      <c r="Z3" s="908"/>
      <c r="AA3" s="907" t="s">
        <v>705</v>
      </c>
      <c r="AB3" s="908"/>
      <c r="AC3" s="907" t="s">
        <v>706</v>
      </c>
      <c r="AD3" s="908"/>
      <c r="AE3" s="907" t="s">
        <v>707</v>
      </c>
      <c r="AF3" s="908"/>
      <c r="AG3" s="909" t="s">
        <v>708</v>
      </c>
      <c r="AH3" s="910"/>
      <c r="AI3" s="909" t="s">
        <v>709</v>
      </c>
      <c r="AJ3" s="910"/>
      <c r="AK3" s="909" t="s">
        <v>710</v>
      </c>
      <c r="AL3" s="911"/>
      <c r="AM3" s="909" t="s">
        <v>711</v>
      </c>
      <c r="AN3" s="910"/>
      <c r="AO3" s="909" t="s">
        <v>712</v>
      </c>
      <c r="AP3" s="911"/>
      <c r="AQ3" s="909" t="s">
        <v>713</v>
      </c>
      <c r="AR3" s="910"/>
      <c r="AS3" s="909" t="s">
        <v>714</v>
      </c>
      <c r="AT3" s="911"/>
      <c r="AU3" s="909" t="s">
        <v>715</v>
      </c>
      <c r="AV3" s="910"/>
      <c r="AW3" s="909" t="s">
        <v>716</v>
      </c>
      <c r="AX3" s="911"/>
      <c r="AY3" s="986"/>
      <c r="AZ3" s="982"/>
      <c r="BA3" s="984" t="s">
        <v>212</v>
      </c>
      <c r="BB3" s="989"/>
      <c r="BC3" s="976"/>
      <c r="BD3" s="979"/>
    </row>
    <row r="4" spans="1:57" ht="14.25" thickTop="1" thickBot="1">
      <c r="A4" s="516" t="s">
        <v>188</v>
      </c>
      <c r="B4" s="547"/>
      <c r="C4" s="548" t="s">
        <v>189</v>
      </c>
      <c r="D4" s="547"/>
      <c r="E4" s="889"/>
      <c r="F4" s="907">
        <f>'Planejamento Reab'!A17</f>
        <v>1.5</v>
      </c>
      <c r="G4" s="908"/>
      <c r="H4" s="907">
        <f>'Planejamento Reab'!A21</f>
        <v>0.6</v>
      </c>
      <c r="I4" s="908"/>
      <c r="J4" s="907">
        <f>'Planejamento Reab'!A30</f>
        <v>0.15</v>
      </c>
      <c r="K4" s="908"/>
      <c r="L4" s="907">
        <f>'Planejamento Reab'!A34</f>
        <v>0.42</v>
      </c>
      <c r="M4" s="908"/>
      <c r="N4" s="907">
        <f>'Planejamento Reab'!A43</f>
        <v>0.3</v>
      </c>
      <c r="O4" s="908"/>
      <c r="P4" s="907">
        <f>'Planejamento Reab'!A47</f>
        <v>0.57999999999999996</v>
      </c>
      <c r="Q4" s="908"/>
      <c r="R4" s="907">
        <f>'Planejamento Reab'!A57</f>
        <v>0.86</v>
      </c>
      <c r="S4" s="908"/>
      <c r="T4" s="907">
        <f>'Planejamento Reab'!A61</f>
        <v>1.35</v>
      </c>
      <c r="U4" s="974"/>
      <c r="V4" s="549"/>
      <c r="W4" s="907">
        <f>'Planejamento Reab'!A70</f>
        <v>0.2</v>
      </c>
      <c r="X4" s="908"/>
      <c r="Y4" s="907">
        <f>'Planejamento Reab'!A74</f>
        <v>0.3</v>
      </c>
      <c r="Z4" s="908"/>
      <c r="AA4" s="907">
        <f>'Planejamento Reab'!A83</f>
        <v>0.42</v>
      </c>
      <c r="AB4" s="908"/>
      <c r="AC4" s="907">
        <f>'Planejamento Reab'!A87</f>
        <v>0.28999999999999998</v>
      </c>
      <c r="AD4" s="908"/>
      <c r="AE4" s="907">
        <f>'Planejamento Reab'!A96</f>
        <v>0.4</v>
      </c>
      <c r="AF4" s="908"/>
      <c r="AG4" s="907">
        <f>'Planejamento Reab'!A100</f>
        <v>0.18</v>
      </c>
      <c r="AH4" s="908"/>
      <c r="AI4" s="907">
        <f>'Planejamento Reab'!A110</f>
        <v>0.49</v>
      </c>
      <c r="AJ4" s="908"/>
      <c r="AK4" s="907">
        <f>'Planejamento Reab'!A114</f>
        <v>0.9</v>
      </c>
      <c r="AL4" s="908"/>
      <c r="AM4" s="907">
        <f>'Planejamento Reab'!A123</f>
        <v>0.18</v>
      </c>
      <c r="AN4" s="908"/>
      <c r="AO4" s="907">
        <f>'Planejamento Reab'!A127</f>
        <v>0.18</v>
      </c>
      <c r="AP4" s="908"/>
      <c r="AQ4" s="907">
        <f>'Planejamento Reab'!A136</f>
        <v>0.94</v>
      </c>
      <c r="AR4" s="908"/>
      <c r="AS4" s="907">
        <f>'Planejamento Reab'!A140</f>
        <v>0.27</v>
      </c>
      <c r="AT4" s="908"/>
      <c r="AU4" s="907">
        <f>'Planejamento Reab'!A149</f>
        <v>0.47</v>
      </c>
      <c r="AV4" s="908"/>
      <c r="AW4" s="907">
        <f>'Planejamento Reab'!A153</f>
        <v>0.3</v>
      </c>
      <c r="AX4" s="908"/>
      <c r="AY4" s="987"/>
      <c r="AZ4" s="983"/>
      <c r="BA4" s="983"/>
      <c r="BB4" s="990"/>
      <c r="BC4" s="977"/>
      <c r="BD4" s="980"/>
    </row>
    <row r="5" spans="1:57" ht="14.25" thickTop="1" thickBot="1">
      <c r="A5" s="190" t="s">
        <v>220</v>
      </c>
      <c r="B5" s="191"/>
      <c r="C5" s="191"/>
      <c r="D5" s="191"/>
      <c r="E5" s="191"/>
      <c r="F5" s="191" t="s">
        <v>481</v>
      </c>
      <c r="G5" s="191" t="s">
        <v>115</v>
      </c>
      <c r="H5" s="191" t="s">
        <v>481</v>
      </c>
      <c r="I5" s="191" t="s">
        <v>115</v>
      </c>
      <c r="J5" s="191" t="s">
        <v>481</v>
      </c>
      <c r="K5" s="191" t="s">
        <v>115</v>
      </c>
      <c r="L5" s="191" t="s">
        <v>481</v>
      </c>
      <c r="M5" s="191" t="s">
        <v>115</v>
      </c>
      <c r="N5" s="191" t="s">
        <v>481</v>
      </c>
      <c r="O5" s="191" t="s">
        <v>115</v>
      </c>
      <c r="P5" s="191" t="s">
        <v>481</v>
      </c>
      <c r="Q5" s="191" t="s">
        <v>115</v>
      </c>
      <c r="R5" s="191" t="s">
        <v>481</v>
      </c>
      <c r="S5" s="191" t="s">
        <v>115</v>
      </c>
      <c r="T5" s="191" t="s">
        <v>481</v>
      </c>
      <c r="U5" s="191" t="s">
        <v>115</v>
      </c>
      <c r="V5" s="424"/>
      <c r="W5" s="191" t="s">
        <v>481</v>
      </c>
      <c r="X5" s="191" t="s">
        <v>115</v>
      </c>
      <c r="Y5" s="191" t="s">
        <v>481</v>
      </c>
      <c r="Z5" s="191" t="s">
        <v>115</v>
      </c>
      <c r="AA5" s="191" t="s">
        <v>481</v>
      </c>
      <c r="AB5" s="191" t="s">
        <v>115</v>
      </c>
      <c r="AC5" s="191" t="s">
        <v>481</v>
      </c>
      <c r="AD5" s="191" t="s">
        <v>115</v>
      </c>
      <c r="AE5" s="191" t="s">
        <v>481</v>
      </c>
      <c r="AF5" s="191" t="s">
        <v>115</v>
      </c>
      <c r="AG5" s="191" t="s">
        <v>481</v>
      </c>
      <c r="AH5" s="191" t="s">
        <v>115</v>
      </c>
      <c r="AI5" s="191" t="s">
        <v>481</v>
      </c>
      <c r="AJ5" s="191" t="s">
        <v>115</v>
      </c>
      <c r="AK5" s="191" t="s">
        <v>481</v>
      </c>
      <c r="AL5" s="191" t="s">
        <v>115</v>
      </c>
      <c r="AM5" s="191" t="s">
        <v>481</v>
      </c>
      <c r="AN5" s="191" t="s">
        <v>115</v>
      </c>
      <c r="AO5" s="191" t="s">
        <v>481</v>
      </c>
      <c r="AP5" s="191" t="s">
        <v>115</v>
      </c>
      <c r="AQ5" s="191" t="s">
        <v>481</v>
      </c>
      <c r="AR5" s="191" t="s">
        <v>115</v>
      </c>
      <c r="AS5" s="191" t="s">
        <v>481</v>
      </c>
      <c r="AT5" s="191" t="s">
        <v>115</v>
      </c>
      <c r="AU5" s="191" t="s">
        <v>481</v>
      </c>
      <c r="AV5" s="191" t="s">
        <v>115</v>
      </c>
      <c r="AW5" s="191" t="s">
        <v>481</v>
      </c>
      <c r="AX5" s="191" t="s">
        <v>115</v>
      </c>
      <c r="AY5" s="191"/>
      <c r="AZ5" s="191"/>
      <c r="BA5" s="192"/>
      <c r="BB5" s="96"/>
      <c r="BC5" s="7"/>
      <c r="BD5" s="297"/>
    </row>
    <row r="6" spans="1:57" ht="152.25" customHeight="1" thickTop="1" thickBot="1">
      <c r="A6" s="969" t="s">
        <v>190</v>
      </c>
      <c r="B6" s="903" t="s">
        <v>450</v>
      </c>
      <c r="C6" s="904"/>
      <c r="D6" s="550" t="s">
        <v>794</v>
      </c>
      <c r="E6" s="76" t="s">
        <v>119</v>
      </c>
      <c r="F6" s="77">
        <v>1190</v>
      </c>
      <c r="G6" s="200">
        <f t="shared" ref="G6:G13" si="0">F6*AZ6</f>
        <v>0</v>
      </c>
      <c r="H6" s="76">
        <v>693</v>
      </c>
      <c r="I6" s="199">
        <f t="shared" ref="I6:I13" si="1">H6*AZ6</f>
        <v>0</v>
      </c>
      <c r="J6" s="76">
        <v>0</v>
      </c>
      <c r="K6" s="199">
        <f>J6*AZ6</f>
        <v>0</v>
      </c>
      <c r="L6" s="76">
        <v>265</v>
      </c>
      <c r="M6" s="199">
        <f>L6*AZ6</f>
        <v>0</v>
      </c>
      <c r="N6" s="76">
        <v>0</v>
      </c>
      <c r="O6" s="199">
        <f>N6*AZ6</f>
        <v>0</v>
      </c>
      <c r="P6" s="76">
        <v>460</v>
      </c>
      <c r="Q6" s="199">
        <f>P6*AZ6</f>
        <v>0</v>
      </c>
      <c r="R6" s="76">
        <v>126</v>
      </c>
      <c r="S6" s="199">
        <f>R6*AZ6</f>
        <v>0</v>
      </c>
      <c r="T6" s="76">
        <v>1175</v>
      </c>
      <c r="U6" s="199">
        <f>T6*AZ6</f>
        <v>0</v>
      </c>
      <c r="V6" s="425"/>
      <c r="W6" s="77">
        <v>67</v>
      </c>
      <c r="X6" s="200">
        <f t="shared" ref="X6:X13" si="2">W6*AZ6</f>
        <v>0</v>
      </c>
      <c r="Y6" s="76">
        <v>132</v>
      </c>
      <c r="Z6" s="199">
        <f t="shared" ref="Z6:Z13" si="3">Y6*AZ6</f>
        <v>0</v>
      </c>
      <c r="AA6" s="76">
        <v>218</v>
      </c>
      <c r="AB6" s="199">
        <f t="shared" ref="AB6:AB27" si="4">AA6*AZ6</f>
        <v>0</v>
      </c>
      <c r="AC6" s="76">
        <v>180</v>
      </c>
      <c r="AD6" s="199">
        <f t="shared" ref="AD6:AD13" si="5">AC6*AZ6</f>
        <v>0</v>
      </c>
      <c r="AE6" s="76">
        <v>0</v>
      </c>
      <c r="AF6" s="199">
        <f t="shared" ref="AF6:AF13" si="6">AE6*AZ6</f>
        <v>0</v>
      </c>
      <c r="AG6" s="76">
        <v>0</v>
      </c>
      <c r="AH6" s="199">
        <f t="shared" ref="AH6:AH13" si="7">AG6*AZ6</f>
        <v>0</v>
      </c>
      <c r="AI6" s="76">
        <v>800</v>
      </c>
      <c r="AJ6" s="199">
        <f t="shared" ref="AJ6:AJ13" si="8">AI6*AZ6</f>
        <v>0</v>
      </c>
      <c r="AK6" s="76">
        <v>50</v>
      </c>
      <c r="AL6" s="199">
        <f t="shared" ref="AL6:AL13" si="9">AK6*AZ6</f>
        <v>0</v>
      </c>
      <c r="AM6" s="76">
        <v>0</v>
      </c>
      <c r="AN6" s="199">
        <f t="shared" ref="AN6:AN13" si="10">AM6*AZ6</f>
        <v>0</v>
      </c>
      <c r="AO6" s="76">
        <v>0</v>
      </c>
      <c r="AP6" s="199">
        <f t="shared" ref="AP6:AP13" si="11">AO6*AZ6</f>
        <v>0</v>
      </c>
      <c r="AQ6" s="76">
        <v>153</v>
      </c>
      <c r="AR6" s="199">
        <f t="shared" ref="AR6:AR13" si="12">AQ6*AZ6</f>
        <v>0</v>
      </c>
      <c r="AS6" s="76">
        <v>0</v>
      </c>
      <c r="AT6" s="199">
        <f t="shared" ref="AT6:AT13" si="13">AS6*AZ6</f>
        <v>0</v>
      </c>
      <c r="AU6" s="76">
        <v>460</v>
      </c>
      <c r="AV6" s="199">
        <f t="shared" ref="AV6:AV13" si="14">AU6*AZ6</f>
        <v>0</v>
      </c>
      <c r="AW6" s="76">
        <v>87</v>
      </c>
      <c r="AX6" s="199">
        <f t="shared" ref="AX6:AX13" si="15">AW6*AZ6</f>
        <v>0</v>
      </c>
      <c r="AY6" s="545">
        <f>F6+H6+J6+L6+N6+P6+R6+T6+W6+Y6+AA6+AC6+AE6+AG6+AI6+AK6+AM6+AO6+AQ6+AS6+AU6+AW6</f>
        <v>6056</v>
      </c>
      <c r="AZ6" s="551">
        <v>0</v>
      </c>
      <c r="BA6" s="552">
        <f t="shared" ref="BA6:BA12" si="16">AY6*AZ6</f>
        <v>0</v>
      </c>
      <c r="BB6" s="157" t="s">
        <v>745</v>
      </c>
      <c r="BC6" s="288" t="s">
        <v>460</v>
      </c>
      <c r="BD6" s="523" t="s">
        <v>460</v>
      </c>
      <c r="BE6" s="89"/>
    </row>
    <row r="7" spans="1:57" ht="130.5" customHeight="1" thickTop="1" thickBot="1">
      <c r="A7" s="970"/>
      <c r="B7" s="899" t="s">
        <v>222</v>
      </c>
      <c r="C7" s="900"/>
      <c r="D7" s="553" t="s">
        <v>795</v>
      </c>
      <c r="E7" s="71" t="s">
        <v>121</v>
      </c>
      <c r="F7" s="72">
        <v>3600</v>
      </c>
      <c r="G7" s="215">
        <f t="shared" si="0"/>
        <v>2628</v>
      </c>
      <c r="H7" s="71">
        <v>2580</v>
      </c>
      <c r="I7" s="216">
        <f t="shared" si="1"/>
        <v>1883.3999999999999</v>
      </c>
      <c r="J7" s="71">
        <v>0</v>
      </c>
      <c r="K7" s="216">
        <f t="shared" ref="K7:K27" si="17">J7*AZ7</f>
        <v>0</v>
      </c>
      <c r="L7" s="71">
        <v>1260</v>
      </c>
      <c r="M7" s="216">
        <f t="shared" ref="M7:M27" si="18">L7*AZ7</f>
        <v>919.8</v>
      </c>
      <c r="N7" s="71">
        <v>0</v>
      </c>
      <c r="O7" s="216">
        <f t="shared" ref="O7:O27" si="19">N7*AZ7</f>
        <v>0</v>
      </c>
      <c r="P7" s="71">
        <v>1350</v>
      </c>
      <c r="Q7" s="216">
        <f t="shared" ref="Q7:Q27" si="20">P7*AZ7</f>
        <v>985.5</v>
      </c>
      <c r="R7" s="71">
        <v>0</v>
      </c>
      <c r="S7" s="216">
        <f t="shared" ref="S7:S27" si="21">R7*AZ7</f>
        <v>0</v>
      </c>
      <c r="T7" s="71">
        <v>3750</v>
      </c>
      <c r="U7" s="216">
        <f t="shared" ref="U7:U27" si="22">T7*AZ7</f>
        <v>2737.5</v>
      </c>
      <c r="V7" s="426"/>
      <c r="W7" s="72">
        <v>0</v>
      </c>
      <c r="X7" s="215">
        <f t="shared" si="2"/>
        <v>0</v>
      </c>
      <c r="Y7" s="71">
        <v>336</v>
      </c>
      <c r="Z7" s="216">
        <f t="shared" si="3"/>
        <v>245.28</v>
      </c>
      <c r="AA7" s="71">
        <v>375</v>
      </c>
      <c r="AB7" s="216">
        <f t="shared" si="4"/>
        <v>273.75</v>
      </c>
      <c r="AC7" s="71">
        <v>0</v>
      </c>
      <c r="AD7" s="216">
        <f t="shared" si="5"/>
        <v>0</v>
      </c>
      <c r="AE7" s="71">
        <v>480</v>
      </c>
      <c r="AF7" s="216">
        <f t="shared" si="6"/>
        <v>350.4</v>
      </c>
      <c r="AG7" s="71">
        <v>0</v>
      </c>
      <c r="AH7" s="216">
        <f t="shared" si="7"/>
        <v>0</v>
      </c>
      <c r="AI7" s="71">
        <v>840</v>
      </c>
      <c r="AJ7" s="216">
        <f t="shared" si="8"/>
        <v>613.19999999999993</v>
      </c>
      <c r="AK7" s="71">
        <v>960</v>
      </c>
      <c r="AL7" s="216">
        <f t="shared" si="9"/>
        <v>700.8</v>
      </c>
      <c r="AM7" s="71">
        <v>60</v>
      </c>
      <c r="AN7" s="216">
        <f t="shared" si="10"/>
        <v>43.8</v>
      </c>
      <c r="AO7" s="71">
        <v>60</v>
      </c>
      <c r="AP7" s="216">
        <f t="shared" si="11"/>
        <v>43.8</v>
      </c>
      <c r="AQ7" s="71">
        <v>600</v>
      </c>
      <c r="AR7" s="216">
        <f t="shared" si="12"/>
        <v>438</v>
      </c>
      <c r="AS7" s="372">
        <v>0</v>
      </c>
      <c r="AT7" s="216">
        <f t="shared" si="13"/>
        <v>0</v>
      </c>
      <c r="AU7" s="71">
        <v>630</v>
      </c>
      <c r="AV7" s="216">
        <f t="shared" si="14"/>
        <v>459.9</v>
      </c>
      <c r="AW7" s="71">
        <v>60</v>
      </c>
      <c r="AX7" s="216">
        <f t="shared" si="15"/>
        <v>43.8</v>
      </c>
      <c r="AY7" s="545">
        <f t="shared" ref="AY7:AY70" si="23">F7+H7+J7+L7+N7+P7+R7+T7+W7+Y7+AA7+AC7+AE7+AG7+AI7+AK7+AM7+AO7+AQ7+AS7+AU7+AW7</f>
        <v>16941</v>
      </c>
      <c r="AZ7" s="554">
        <v>0.73</v>
      </c>
      <c r="BA7" s="555">
        <f t="shared" si="16"/>
        <v>12366.93</v>
      </c>
      <c r="BB7" s="98" t="s">
        <v>22</v>
      </c>
      <c r="BC7" s="99" t="s">
        <v>363</v>
      </c>
      <c r="BD7" s="524" t="s">
        <v>363</v>
      </c>
      <c r="BE7" s="89"/>
    </row>
    <row r="8" spans="1:57" ht="142.5" customHeight="1" thickTop="1" thickBot="1">
      <c r="A8" s="970"/>
      <c r="B8" s="899" t="s">
        <v>225</v>
      </c>
      <c r="C8" s="900"/>
      <c r="D8" s="553" t="s">
        <v>796</v>
      </c>
      <c r="E8" s="71" t="s">
        <v>121</v>
      </c>
      <c r="F8" s="72">
        <v>1500</v>
      </c>
      <c r="G8" s="215">
        <f t="shared" si="0"/>
        <v>450</v>
      </c>
      <c r="H8" s="71">
        <v>1680</v>
      </c>
      <c r="I8" s="216">
        <f t="shared" si="1"/>
        <v>504</v>
      </c>
      <c r="J8" s="71">
        <v>0</v>
      </c>
      <c r="K8" s="216">
        <f t="shared" si="17"/>
        <v>0</v>
      </c>
      <c r="L8" s="71">
        <v>630</v>
      </c>
      <c r="M8" s="216">
        <f t="shared" si="18"/>
        <v>189</v>
      </c>
      <c r="N8" s="71">
        <v>0</v>
      </c>
      <c r="O8" s="216">
        <f t="shared" si="19"/>
        <v>0</v>
      </c>
      <c r="P8" s="71">
        <v>0</v>
      </c>
      <c r="Q8" s="216">
        <f t="shared" si="20"/>
        <v>0</v>
      </c>
      <c r="R8" s="71">
        <v>0</v>
      </c>
      <c r="S8" s="216">
        <f t="shared" si="21"/>
        <v>0</v>
      </c>
      <c r="T8" s="71">
        <v>0</v>
      </c>
      <c r="U8" s="216">
        <f t="shared" si="22"/>
        <v>0</v>
      </c>
      <c r="V8" s="426"/>
      <c r="W8" s="72">
        <v>550</v>
      </c>
      <c r="X8" s="215">
        <f t="shared" si="2"/>
        <v>165</v>
      </c>
      <c r="Y8" s="71">
        <v>800</v>
      </c>
      <c r="Z8" s="216">
        <f t="shared" si="3"/>
        <v>240</v>
      </c>
      <c r="AA8" s="71">
        <v>1060</v>
      </c>
      <c r="AB8" s="216">
        <f t="shared" si="4"/>
        <v>318</v>
      </c>
      <c r="AC8" s="71">
        <v>0</v>
      </c>
      <c r="AD8" s="216">
        <f t="shared" si="5"/>
        <v>0</v>
      </c>
      <c r="AE8" s="71">
        <v>800</v>
      </c>
      <c r="AF8" s="216">
        <f t="shared" si="6"/>
        <v>240</v>
      </c>
      <c r="AG8" s="71">
        <v>0</v>
      </c>
      <c r="AH8" s="216">
        <f t="shared" si="7"/>
        <v>0</v>
      </c>
      <c r="AI8" s="71">
        <v>820</v>
      </c>
      <c r="AJ8" s="216">
        <f t="shared" si="8"/>
        <v>246</v>
      </c>
      <c r="AK8" s="71">
        <v>1700</v>
      </c>
      <c r="AL8" s="216">
        <f t="shared" si="9"/>
        <v>510</v>
      </c>
      <c r="AM8" s="71">
        <v>240</v>
      </c>
      <c r="AN8" s="216">
        <f t="shared" si="10"/>
        <v>72</v>
      </c>
      <c r="AO8" s="71">
        <v>240</v>
      </c>
      <c r="AP8" s="216">
        <f t="shared" si="11"/>
        <v>72</v>
      </c>
      <c r="AQ8" s="71">
        <v>1820</v>
      </c>
      <c r="AR8" s="216">
        <f t="shared" si="12"/>
        <v>546</v>
      </c>
      <c r="AS8" s="71">
        <v>0</v>
      </c>
      <c r="AT8" s="216">
        <f t="shared" si="13"/>
        <v>0</v>
      </c>
      <c r="AU8" s="71">
        <v>600</v>
      </c>
      <c r="AV8" s="216">
        <f t="shared" si="14"/>
        <v>180</v>
      </c>
      <c r="AW8" s="71">
        <v>500</v>
      </c>
      <c r="AX8" s="216">
        <f t="shared" si="15"/>
        <v>150</v>
      </c>
      <c r="AY8" s="545">
        <f t="shared" si="23"/>
        <v>12940</v>
      </c>
      <c r="AZ8" s="554">
        <v>0.3</v>
      </c>
      <c r="BA8" s="555">
        <f t="shared" si="16"/>
        <v>3882</v>
      </c>
      <c r="BB8" s="98" t="s">
        <v>22</v>
      </c>
      <c r="BC8" s="99" t="s">
        <v>364</v>
      </c>
      <c r="BD8" s="524" t="s">
        <v>364</v>
      </c>
      <c r="BE8" s="89"/>
    </row>
    <row r="9" spans="1:57" ht="99.75" customHeight="1" thickTop="1" thickBot="1">
      <c r="A9" s="970"/>
      <c r="B9" s="901" t="s">
        <v>223</v>
      </c>
      <c r="C9" s="902"/>
      <c r="D9" s="500" t="s">
        <v>797</v>
      </c>
      <c r="E9" s="71" t="s">
        <v>224</v>
      </c>
      <c r="F9" s="72">
        <v>1</v>
      </c>
      <c r="G9" s="215">
        <f t="shared" si="0"/>
        <v>24.31</v>
      </c>
      <c r="H9" s="71">
        <v>0</v>
      </c>
      <c r="I9" s="216">
        <f t="shared" si="1"/>
        <v>0</v>
      </c>
      <c r="J9" s="71">
        <v>0</v>
      </c>
      <c r="K9" s="216">
        <f t="shared" si="17"/>
        <v>0</v>
      </c>
      <c r="L9" s="71">
        <v>0</v>
      </c>
      <c r="M9" s="216">
        <f t="shared" si="18"/>
        <v>0</v>
      </c>
      <c r="N9" s="71">
        <v>0</v>
      </c>
      <c r="O9" s="216">
        <f t="shared" si="19"/>
        <v>0</v>
      </c>
      <c r="P9" s="71">
        <v>1</v>
      </c>
      <c r="Q9" s="216">
        <f t="shared" si="20"/>
        <v>24.31</v>
      </c>
      <c r="R9" s="71">
        <v>0</v>
      </c>
      <c r="S9" s="216">
        <f t="shared" si="21"/>
        <v>0</v>
      </c>
      <c r="T9" s="71">
        <v>1</v>
      </c>
      <c r="U9" s="216">
        <f t="shared" si="22"/>
        <v>24.31</v>
      </c>
      <c r="V9" s="426"/>
      <c r="W9" s="72">
        <v>0</v>
      </c>
      <c r="X9" s="215">
        <f t="shared" si="2"/>
        <v>0</v>
      </c>
      <c r="Y9" s="71">
        <v>0</v>
      </c>
      <c r="Z9" s="216">
        <f t="shared" si="3"/>
        <v>0</v>
      </c>
      <c r="AA9" s="71">
        <v>1</v>
      </c>
      <c r="AB9" s="216">
        <f t="shared" si="4"/>
        <v>24.31</v>
      </c>
      <c r="AC9" s="71">
        <v>0</v>
      </c>
      <c r="AD9" s="216">
        <f t="shared" si="5"/>
        <v>0</v>
      </c>
      <c r="AE9" s="71">
        <v>0</v>
      </c>
      <c r="AF9" s="216">
        <f t="shared" si="6"/>
        <v>0</v>
      </c>
      <c r="AG9" s="71">
        <v>0</v>
      </c>
      <c r="AH9" s="216">
        <f t="shared" si="7"/>
        <v>0</v>
      </c>
      <c r="AI9" s="71">
        <v>0</v>
      </c>
      <c r="AJ9" s="216">
        <f t="shared" si="8"/>
        <v>0</v>
      </c>
      <c r="AK9" s="71">
        <v>0</v>
      </c>
      <c r="AL9" s="216">
        <f t="shared" si="9"/>
        <v>0</v>
      </c>
      <c r="AM9" s="71">
        <v>1</v>
      </c>
      <c r="AN9" s="216">
        <f t="shared" si="10"/>
        <v>24.31</v>
      </c>
      <c r="AO9" s="71">
        <v>1</v>
      </c>
      <c r="AP9" s="216">
        <f t="shared" si="11"/>
        <v>24.31</v>
      </c>
      <c r="AQ9" s="71">
        <v>1</v>
      </c>
      <c r="AR9" s="216">
        <f t="shared" si="12"/>
        <v>24.31</v>
      </c>
      <c r="AS9" s="71">
        <v>0</v>
      </c>
      <c r="AT9" s="216">
        <f t="shared" si="13"/>
        <v>0</v>
      </c>
      <c r="AU9" s="71">
        <v>0</v>
      </c>
      <c r="AV9" s="216">
        <f t="shared" si="14"/>
        <v>0</v>
      </c>
      <c r="AW9" s="71">
        <v>0</v>
      </c>
      <c r="AX9" s="216">
        <f t="shared" si="15"/>
        <v>0</v>
      </c>
      <c r="AY9" s="545">
        <f t="shared" si="23"/>
        <v>7</v>
      </c>
      <c r="AZ9" s="554">
        <v>24.31</v>
      </c>
      <c r="BA9" s="555">
        <f t="shared" si="16"/>
        <v>170.17</v>
      </c>
      <c r="BB9" s="98" t="s">
        <v>22</v>
      </c>
      <c r="BC9" s="99" t="s">
        <v>365</v>
      </c>
      <c r="BD9" s="524" t="s">
        <v>365</v>
      </c>
      <c r="BE9" s="89"/>
    </row>
    <row r="10" spans="1:57" ht="79.5" customHeight="1" thickTop="1" thickBot="1">
      <c r="A10" s="970"/>
      <c r="B10" s="901" t="s">
        <v>226</v>
      </c>
      <c r="C10" s="902"/>
      <c r="D10" s="500" t="s">
        <v>798</v>
      </c>
      <c r="E10" s="71" t="s">
        <v>121</v>
      </c>
      <c r="F10" s="72">
        <v>33000</v>
      </c>
      <c r="G10" s="215">
        <f t="shared" si="0"/>
        <v>8580</v>
      </c>
      <c r="H10" s="71">
        <v>10800</v>
      </c>
      <c r="I10" s="216">
        <f t="shared" si="1"/>
        <v>2808</v>
      </c>
      <c r="J10" s="71">
        <v>0</v>
      </c>
      <c r="K10" s="216">
        <f t="shared" si="17"/>
        <v>0</v>
      </c>
      <c r="L10" s="71">
        <v>4200</v>
      </c>
      <c r="M10" s="216">
        <f t="shared" si="18"/>
        <v>1092</v>
      </c>
      <c r="N10" s="71">
        <v>0</v>
      </c>
      <c r="O10" s="216">
        <f t="shared" si="19"/>
        <v>0</v>
      </c>
      <c r="P10" s="71">
        <v>9860</v>
      </c>
      <c r="Q10" s="216">
        <f t="shared" si="20"/>
        <v>2563.6</v>
      </c>
      <c r="R10" s="71">
        <v>5160</v>
      </c>
      <c r="S10" s="216">
        <f t="shared" si="21"/>
        <v>1341.6000000000001</v>
      </c>
      <c r="T10" s="71">
        <v>28350</v>
      </c>
      <c r="U10" s="216">
        <f t="shared" si="22"/>
        <v>7371</v>
      </c>
      <c r="V10" s="426"/>
      <c r="W10" s="72">
        <v>3000</v>
      </c>
      <c r="X10" s="215">
        <f t="shared" si="2"/>
        <v>780</v>
      </c>
      <c r="Y10" s="71">
        <v>6000</v>
      </c>
      <c r="Z10" s="216">
        <f t="shared" si="3"/>
        <v>1560</v>
      </c>
      <c r="AA10" s="71">
        <v>8400</v>
      </c>
      <c r="AB10" s="216">
        <f t="shared" si="4"/>
        <v>2184</v>
      </c>
      <c r="AC10" s="71">
        <v>1050</v>
      </c>
      <c r="AD10" s="216">
        <f t="shared" si="5"/>
        <v>273</v>
      </c>
      <c r="AE10" s="71">
        <v>8000</v>
      </c>
      <c r="AF10" s="216">
        <f t="shared" si="6"/>
        <v>2080</v>
      </c>
      <c r="AG10" s="71">
        <v>1260</v>
      </c>
      <c r="AH10" s="216">
        <f t="shared" si="7"/>
        <v>327.60000000000002</v>
      </c>
      <c r="AI10" s="71">
        <v>9200</v>
      </c>
      <c r="AJ10" s="216">
        <f t="shared" si="8"/>
        <v>2392</v>
      </c>
      <c r="AK10" s="71">
        <v>17400</v>
      </c>
      <c r="AL10" s="216">
        <f t="shared" si="9"/>
        <v>4524</v>
      </c>
      <c r="AM10" s="71">
        <v>3600</v>
      </c>
      <c r="AN10" s="216">
        <f t="shared" si="10"/>
        <v>936</v>
      </c>
      <c r="AO10" s="71">
        <v>3600</v>
      </c>
      <c r="AP10" s="216">
        <f t="shared" si="11"/>
        <v>936</v>
      </c>
      <c r="AQ10" s="71">
        <v>12800</v>
      </c>
      <c r="AR10" s="216">
        <f t="shared" si="12"/>
        <v>3328</v>
      </c>
      <c r="AS10" s="71">
        <v>0</v>
      </c>
      <c r="AT10" s="216">
        <f t="shared" si="13"/>
        <v>0</v>
      </c>
      <c r="AU10" s="71">
        <v>9400</v>
      </c>
      <c r="AV10" s="216">
        <f t="shared" si="14"/>
        <v>2444</v>
      </c>
      <c r="AW10" s="71">
        <v>5200</v>
      </c>
      <c r="AX10" s="216">
        <f t="shared" si="15"/>
        <v>1352</v>
      </c>
      <c r="AY10" s="545">
        <f t="shared" si="23"/>
        <v>180280</v>
      </c>
      <c r="AZ10" s="554">
        <f>'Memorial Custo'!E4</f>
        <v>0.26</v>
      </c>
      <c r="BA10" s="555">
        <f t="shared" si="16"/>
        <v>46872.800000000003</v>
      </c>
      <c r="BB10" s="103" t="s">
        <v>377</v>
      </c>
      <c r="BC10" s="104" t="s">
        <v>378</v>
      </c>
      <c r="BD10" s="525" t="s">
        <v>378</v>
      </c>
      <c r="BE10" s="89"/>
    </row>
    <row r="11" spans="1:57" ht="201" customHeight="1" thickTop="1" thickBot="1">
      <c r="A11" s="970"/>
      <c r="B11" s="899" t="s">
        <v>229</v>
      </c>
      <c r="C11" s="973"/>
      <c r="D11" s="517" t="s">
        <v>799</v>
      </c>
      <c r="E11" s="71" t="s">
        <v>120</v>
      </c>
      <c r="F11" s="72">
        <v>0</v>
      </c>
      <c r="G11" s="215">
        <f t="shared" si="0"/>
        <v>0</v>
      </c>
      <c r="H11" s="71">
        <v>0</v>
      </c>
      <c r="I11" s="216">
        <f t="shared" si="1"/>
        <v>0</v>
      </c>
      <c r="J11" s="71">
        <v>702</v>
      </c>
      <c r="K11" s="216">
        <f t="shared" si="17"/>
        <v>1846.26</v>
      </c>
      <c r="L11" s="71">
        <v>0</v>
      </c>
      <c r="M11" s="216">
        <f t="shared" si="18"/>
        <v>0</v>
      </c>
      <c r="N11" s="71">
        <v>2100</v>
      </c>
      <c r="O11" s="216">
        <f t="shared" si="19"/>
        <v>5523</v>
      </c>
      <c r="P11" s="71">
        <v>0</v>
      </c>
      <c r="Q11" s="216">
        <f t="shared" si="20"/>
        <v>0</v>
      </c>
      <c r="R11" s="71">
        <v>0</v>
      </c>
      <c r="S11" s="216">
        <f t="shared" si="21"/>
        <v>0</v>
      </c>
      <c r="T11" s="71">
        <v>0</v>
      </c>
      <c r="U11" s="216">
        <f t="shared" si="22"/>
        <v>0</v>
      </c>
      <c r="V11" s="426"/>
      <c r="W11" s="72">
        <v>0</v>
      </c>
      <c r="X11" s="215">
        <f t="shared" si="2"/>
        <v>0</v>
      </c>
      <c r="Y11" s="71">
        <v>0</v>
      </c>
      <c r="Z11" s="216">
        <f t="shared" si="3"/>
        <v>0</v>
      </c>
      <c r="AA11" s="71">
        <v>0</v>
      </c>
      <c r="AB11" s="216">
        <f t="shared" si="4"/>
        <v>0</v>
      </c>
      <c r="AC11" s="71">
        <v>0</v>
      </c>
      <c r="AD11" s="216">
        <f t="shared" si="5"/>
        <v>0</v>
      </c>
      <c r="AE11" s="71">
        <v>330</v>
      </c>
      <c r="AF11" s="216">
        <f t="shared" si="6"/>
        <v>867.9</v>
      </c>
      <c r="AG11" s="71">
        <v>0</v>
      </c>
      <c r="AH11" s="216">
        <f t="shared" si="7"/>
        <v>0</v>
      </c>
      <c r="AI11" s="71">
        <v>340</v>
      </c>
      <c r="AJ11" s="216">
        <f t="shared" si="8"/>
        <v>894.19999999999993</v>
      </c>
      <c r="AK11" s="71">
        <v>890</v>
      </c>
      <c r="AL11" s="216">
        <f t="shared" si="9"/>
        <v>2340.6999999999998</v>
      </c>
      <c r="AM11" s="71">
        <v>120</v>
      </c>
      <c r="AN11" s="216">
        <f t="shared" si="10"/>
        <v>315.59999999999997</v>
      </c>
      <c r="AO11" s="71">
        <v>120</v>
      </c>
      <c r="AP11" s="216">
        <f t="shared" si="11"/>
        <v>315.59999999999997</v>
      </c>
      <c r="AQ11" s="71">
        <v>980</v>
      </c>
      <c r="AR11" s="216">
        <f t="shared" si="12"/>
        <v>2577.4</v>
      </c>
      <c r="AS11" s="71">
        <v>430</v>
      </c>
      <c r="AT11" s="216">
        <f t="shared" si="13"/>
        <v>1130.8999999999999</v>
      </c>
      <c r="AU11" s="71">
        <v>500</v>
      </c>
      <c r="AV11" s="216">
        <f t="shared" si="14"/>
        <v>1315</v>
      </c>
      <c r="AW11" s="71">
        <v>400</v>
      </c>
      <c r="AX11" s="216">
        <f t="shared" si="15"/>
        <v>1052</v>
      </c>
      <c r="AY11" s="545">
        <f t="shared" si="23"/>
        <v>6912</v>
      </c>
      <c r="AZ11" s="554">
        <f>'Memorial Custo'!E7</f>
        <v>2.63</v>
      </c>
      <c r="BA11" s="555">
        <f t="shared" si="16"/>
        <v>18178.559999999998</v>
      </c>
      <c r="BB11" s="103" t="s">
        <v>461</v>
      </c>
      <c r="BC11" s="104" t="s">
        <v>378</v>
      </c>
      <c r="BD11" s="525" t="s">
        <v>378</v>
      </c>
      <c r="BE11" s="89"/>
    </row>
    <row r="12" spans="1:57" ht="54" customHeight="1" thickTop="1" thickBot="1">
      <c r="A12" s="970"/>
      <c r="B12" s="901" t="s">
        <v>227</v>
      </c>
      <c r="C12" s="902"/>
      <c r="D12" s="500" t="s">
        <v>800</v>
      </c>
      <c r="E12" s="71" t="s">
        <v>120</v>
      </c>
      <c r="F12" s="72">
        <v>150</v>
      </c>
      <c r="G12" s="215">
        <f t="shared" si="0"/>
        <v>349.5</v>
      </c>
      <c r="H12" s="71">
        <v>168</v>
      </c>
      <c r="I12" s="216">
        <f t="shared" si="1"/>
        <v>391.44</v>
      </c>
      <c r="J12" s="71">
        <v>0</v>
      </c>
      <c r="K12" s="216">
        <f t="shared" si="17"/>
        <v>0</v>
      </c>
      <c r="L12" s="71">
        <v>63</v>
      </c>
      <c r="M12" s="216">
        <f t="shared" si="18"/>
        <v>146.79</v>
      </c>
      <c r="N12" s="71">
        <v>0</v>
      </c>
      <c r="O12" s="216">
        <f t="shared" si="19"/>
        <v>0</v>
      </c>
      <c r="P12" s="71">
        <v>135</v>
      </c>
      <c r="Q12" s="216">
        <f t="shared" si="20"/>
        <v>314.55</v>
      </c>
      <c r="R12" s="71">
        <v>0</v>
      </c>
      <c r="S12" s="216">
        <f t="shared" si="21"/>
        <v>0</v>
      </c>
      <c r="T12" s="71">
        <v>375</v>
      </c>
      <c r="U12" s="216">
        <f t="shared" si="22"/>
        <v>873.75</v>
      </c>
      <c r="V12" s="426"/>
      <c r="W12" s="72">
        <v>55</v>
      </c>
      <c r="X12" s="215">
        <f t="shared" si="2"/>
        <v>128.15</v>
      </c>
      <c r="Y12" s="71">
        <v>80</v>
      </c>
      <c r="Z12" s="216">
        <f t="shared" si="3"/>
        <v>186.4</v>
      </c>
      <c r="AA12" s="71">
        <v>106</v>
      </c>
      <c r="AB12" s="216">
        <f t="shared" si="4"/>
        <v>246.98000000000002</v>
      </c>
      <c r="AC12" s="71">
        <v>105</v>
      </c>
      <c r="AD12" s="216">
        <f t="shared" si="5"/>
        <v>244.65</v>
      </c>
      <c r="AE12" s="71">
        <v>80</v>
      </c>
      <c r="AF12" s="216">
        <f t="shared" si="6"/>
        <v>186.4</v>
      </c>
      <c r="AG12" s="71">
        <v>0</v>
      </c>
      <c r="AH12" s="216">
        <f t="shared" si="7"/>
        <v>0</v>
      </c>
      <c r="AI12" s="71">
        <v>82</v>
      </c>
      <c r="AJ12" s="216">
        <f t="shared" si="8"/>
        <v>191.06</v>
      </c>
      <c r="AK12" s="71">
        <v>170</v>
      </c>
      <c r="AL12" s="216">
        <f t="shared" si="9"/>
        <v>396.1</v>
      </c>
      <c r="AM12" s="71">
        <v>24</v>
      </c>
      <c r="AN12" s="216">
        <f t="shared" si="10"/>
        <v>55.92</v>
      </c>
      <c r="AO12" s="71">
        <v>24</v>
      </c>
      <c r="AP12" s="216">
        <f t="shared" si="11"/>
        <v>55.92</v>
      </c>
      <c r="AQ12" s="71">
        <v>182</v>
      </c>
      <c r="AR12" s="216">
        <f t="shared" si="12"/>
        <v>424.06</v>
      </c>
      <c r="AS12" s="71">
        <v>0</v>
      </c>
      <c r="AT12" s="216">
        <f t="shared" si="13"/>
        <v>0</v>
      </c>
      <c r="AU12" s="71">
        <v>60</v>
      </c>
      <c r="AV12" s="216">
        <f t="shared" si="14"/>
        <v>139.80000000000001</v>
      </c>
      <c r="AW12" s="71">
        <v>50</v>
      </c>
      <c r="AX12" s="216">
        <f t="shared" si="15"/>
        <v>116.5</v>
      </c>
      <c r="AY12" s="545">
        <f t="shared" si="23"/>
        <v>1909</v>
      </c>
      <c r="AZ12" s="554">
        <v>2.33</v>
      </c>
      <c r="BA12" s="555">
        <f t="shared" si="16"/>
        <v>4447.97</v>
      </c>
      <c r="BB12" s="98" t="s">
        <v>22</v>
      </c>
      <c r="BC12" s="99" t="s">
        <v>367</v>
      </c>
      <c r="BD12" s="524" t="s">
        <v>367</v>
      </c>
      <c r="BE12" s="89"/>
    </row>
    <row r="13" spans="1:57" ht="24" customHeight="1" thickTop="1" thickBot="1">
      <c r="A13" s="970"/>
      <c r="B13" s="901" t="s">
        <v>230</v>
      </c>
      <c r="C13" s="902"/>
      <c r="D13" s="500"/>
      <c r="E13" s="71" t="s">
        <v>232</v>
      </c>
      <c r="F13" s="72">
        <v>0</v>
      </c>
      <c r="G13" s="215">
        <f t="shared" si="0"/>
        <v>0</v>
      </c>
      <c r="H13" s="71">
        <v>0</v>
      </c>
      <c r="I13" s="216">
        <f t="shared" si="1"/>
        <v>0</v>
      </c>
      <c r="J13" s="71">
        <v>0</v>
      </c>
      <c r="K13" s="216">
        <f t="shared" si="17"/>
        <v>0</v>
      </c>
      <c r="L13" s="71">
        <v>0</v>
      </c>
      <c r="M13" s="216">
        <f t="shared" si="18"/>
        <v>0</v>
      </c>
      <c r="N13" s="71">
        <v>0</v>
      </c>
      <c r="O13" s="216">
        <f t="shared" si="19"/>
        <v>0</v>
      </c>
      <c r="P13" s="71">
        <v>0</v>
      </c>
      <c r="Q13" s="216">
        <f t="shared" si="20"/>
        <v>0</v>
      </c>
      <c r="R13" s="71">
        <v>0</v>
      </c>
      <c r="S13" s="216">
        <f t="shared" si="21"/>
        <v>0</v>
      </c>
      <c r="T13" s="71">
        <v>0</v>
      </c>
      <c r="U13" s="216">
        <f t="shared" si="22"/>
        <v>0</v>
      </c>
      <c r="V13" s="426"/>
      <c r="W13" s="72">
        <v>0</v>
      </c>
      <c r="X13" s="215">
        <f t="shared" si="2"/>
        <v>0</v>
      </c>
      <c r="Y13" s="71">
        <v>0</v>
      </c>
      <c r="Z13" s="216">
        <f t="shared" si="3"/>
        <v>0</v>
      </c>
      <c r="AA13" s="71">
        <v>0</v>
      </c>
      <c r="AB13" s="216">
        <f t="shared" si="4"/>
        <v>0</v>
      </c>
      <c r="AC13" s="71">
        <v>0</v>
      </c>
      <c r="AD13" s="216">
        <f t="shared" si="5"/>
        <v>0</v>
      </c>
      <c r="AE13" s="71">
        <v>0</v>
      </c>
      <c r="AF13" s="216">
        <f t="shared" si="6"/>
        <v>0</v>
      </c>
      <c r="AG13" s="71">
        <v>0</v>
      </c>
      <c r="AH13" s="216">
        <f t="shared" si="7"/>
        <v>0</v>
      </c>
      <c r="AI13" s="71">
        <v>0</v>
      </c>
      <c r="AJ13" s="216">
        <f t="shared" si="8"/>
        <v>0</v>
      </c>
      <c r="AK13" s="71">
        <v>0</v>
      </c>
      <c r="AL13" s="216">
        <f t="shared" si="9"/>
        <v>0</v>
      </c>
      <c r="AM13" s="71">
        <v>0</v>
      </c>
      <c r="AN13" s="216">
        <f t="shared" si="10"/>
        <v>0</v>
      </c>
      <c r="AO13" s="71">
        <v>0</v>
      </c>
      <c r="AP13" s="216">
        <f t="shared" si="11"/>
        <v>0</v>
      </c>
      <c r="AQ13" s="71">
        <v>0</v>
      </c>
      <c r="AR13" s="216">
        <f t="shared" si="12"/>
        <v>0</v>
      </c>
      <c r="AS13" s="71">
        <v>0</v>
      </c>
      <c r="AT13" s="216">
        <f t="shared" si="13"/>
        <v>0</v>
      </c>
      <c r="AU13" s="71">
        <v>0</v>
      </c>
      <c r="AV13" s="216">
        <f t="shared" si="14"/>
        <v>0</v>
      </c>
      <c r="AW13" s="71">
        <v>0</v>
      </c>
      <c r="AX13" s="216">
        <f t="shared" si="15"/>
        <v>0</v>
      </c>
      <c r="AY13" s="545">
        <f t="shared" si="23"/>
        <v>0</v>
      </c>
      <c r="AZ13" s="554">
        <v>3.99</v>
      </c>
      <c r="BA13" s="555">
        <f>AZ13*AY13</f>
        <v>0</v>
      </c>
      <c r="BB13" s="98" t="s">
        <v>567</v>
      </c>
      <c r="BC13" s="99" t="s">
        <v>369</v>
      </c>
      <c r="BD13" s="524" t="s">
        <v>369</v>
      </c>
      <c r="BE13" s="89"/>
    </row>
    <row r="14" spans="1:57" ht="24" thickTop="1" thickBot="1">
      <c r="A14" s="970"/>
      <c r="B14" s="70" t="s">
        <v>473</v>
      </c>
      <c r="C14" s="70">
        <v>1.5</v>
      </c>
      <c r="D14" s="70"/>
      <c r="E14" s="71" t="s">
        <v>232</v>
      </c>
      <c r="F14" s="72">
        <v>0</v>
      </c>
      <c r="G14" s="215">
        <f t="shared" ref="G14:G20" si="24">F14*AZ14*C14</f>
        <v>0</v>
      </c>
      <c r="H14" s="71">
        <v>0</v>
      </c>
      <c r="I14" s="216">
        <f>H14*AZ14*C14</f>
        <v>0</v>
      </c>
      <c r="J14" s="71">
        <v>702</v>
      </c>
      <c r="K14" s="216">
        <f>J14*AZ14*C14</f>
        <v>2474.5500000000002</v>
      </c>
      <c r="L14" s="71">
        <v>0</v>
      </c>
      <c r="M14" s="216">
        <f>L14*AZ14*C14</f>
        <v>0</v>
      </c>
      <c r="N14" s="71">
        <v>2100</v>
      </c>
      <c r="O14" s="216">
        <f>N14*AZ14*C14</f>
        <v>7402.5</v>
      </c>
      <c r="P14" s="71">
        <v>0</v>
      </c>
      <c r="Q14" s="216">
        <f>P14*AZ14*C14</f>
        <v>0</v>
      </c>
      <c r="R14" s="71">
        <v>0</v>
      </c>
      <c r="S14" s="216">
        <f>R14*AZ14*C14</f>
        <v>0</v>
      </c>
      <c r="T14" s="71">
        <v>0</v>
      </c>
      <c r="U14" s="216">
        <f>T14*AZ14*C14</f>
        <v>0</v>
      </c>
      <c r="V14" s="426"/>
      <c r="W14" s="72">
        <v>0</v>
      </c>
      <c r="X14" s="215">
        <f>W14*AZ14*C14</f>
        <v>0</v>
      </c>
      <c r="Y14" s="71">
        <v>0</v>
      </c>
      <c r="Z14" s="215">
        <f>Y14*AZ14*C14</f>
        <v>0</v>
      </c>
      <c r="AA14" s="71">
        <v>0</v>
      </c>
      <c r="AB14" s="216">
        <f>AA14*AZ14*C14</f>
        <v>0</v>
      </c>
      <c r="AC14" s="71">
        <v>330</v>
      </c>
      <c r="AD14" s="216">
        <f>AC14*AZ14*C14</f>
        <v>1163.25</v>
      </c>
      <c r="AE14" s="71">
        <v>0</v>
      </c>
      <c r="AF14" s="216">
        <f>AE14*AZ14*C14</f>
        <v>0</v>
      </c>
      <c r="AG14" s="71">
        <v>0</v>
      </c>
      <c r="AH14" s="216">
        <f>AG14*AZ14*C14</f>
        <v>0</v>
      </c>
      <c r="AI14" s="71">
        <v>0</v>
      </c>
      <c r="AJ14" s="216">
        <f>AI14*AZ14*C14</f>
        <v>0</v>
      </c>
      <c r="AK14" s="71">
        <v>0</v>
      </c>
      <c r="AL14" s="216">
        <f>AK14*AZ14*C14</f>
        <v>0</v>
      </c>
      <c r="AM14" s="71">
        <v>0</v>
      </c>
      <c r="AN14" s="216">
        <f>AM14*AZ14*C14</f>
        <v>0</v>
      </c>
      <c r="AO14" s="71">
        <v>0</v>
      </c>
      <c r="AP14" s="216">
        <f>AO14*AZ14*C14</f>
        <v>0</v>
      </c>
      <c r="AQ14" s="71">
        <v>0</v>
      </c>
      <c r="AR14" s="216">
        <f>AQ14*AZ14*C14</f>
        <v>0</v>
      </c>
      <c r="AS14" s="71">
        <v>330</v>
      </c>
      <c r="AT14" s="216">
        <f>AS14*AZ14*C14</f>
        <v>1163.25</v>
      </c>
      <c r="AU14" s="71">
        <v>0</v>
      </c>
      <c r="AV14" s="216">
        <f>AU14*AZ14*C14</f>
        <v>0</v>
      </c>
      <c r="AW14" s="71">
        <v>0</v>
      </c>
      <c r="AX14" s="216">
        <f>AW14*AZ14*C14</f>
        <v>0</v>
      </c>
      <c r="AY14" s="545">
        <f t="shared" si="23"/>
        <v>3462</v>
      </c>
      <c r="AZ14" s="554">
        <v>2.35</v>
      </c>
      <c r="BA14" s="555">
        <f>AZ14*C14*AY14</f>
        <v>12203.550000000001</v>
      </c>
      <c r="BB14" s="98" t="s">
        <v>22</v>
      </c>
      <c r="BC14" s="99" t="s">
        <v>370</v>
      </c>
      <c r="BD14" s="524" t="s">
        <v>370</v>
      </c>
      <c r="BE14" s="89"/>
    </row>
    <row r="15" spans="1:57" ht="24" thickTop="1" thickBot="1">
      <c r="A15" s="970"/>
      <c r="B15" s="70" t="s">
        <v>474</v>
      </c>
      <c r="C15" s="70">
        <v>3</v>
      </c>
      <c r="D15" s="70"/>
      <c r="E15" s="71" t="s">
        <v>232</v>
      </c>
      <c r="F15" s="72">
        <v>0</v>
      </c>
      <c r="G15" s="215">
        <f t="shared" si="24"/>
        <v>0</v>
      </c>
      <c r="H15" s="71">
        <v>0</v>
      </c>
      <c r="I15" s="216">
        <f>H15*AZ15*C15</f>
        <v>0</v>
      </c>
      <c r="J15" s="71">
        <v>0</v>
      </c>
      <c r="K15" s="216">
        <f>J15*AZ15*C15</f>
        <v>0</v>
      </c>
      <c r="L15" s="71">
        <v>0</v>
      </c>
      <c r="M15" s="216">
        <f>L15*AZ15*C15</f>
        <v>0</v>
      </c>
      <c r="N15" s="71">
        <v>0</v>
      </c>
      <c r="O15" s="216">
        <f>N15*AZ15*C15</f>
        <v>0</v>
      </c>
      <c r="P15" s="71">
        <v>0</v>
      </c>
      <c r="Q15" s="216">
        <f>P15*AZ15*C15</f>
        <v>0</v>
      </c>
      <c r="R15" s="71">
        <v>0</v>
      </c>
      <c r="S15" s="216">
        <f>R15*AZ15*C15</f>
        <v>0</v>
      </c>
      <c r="T15" s="71">
        <v>0</v>
      </c>
      <c r="U15" s="216">
        <f>T15*AZ15*C15</f>
        <v>0</v>
      </c>
      <c r="V15" s="426"/>
      <c r="W15" s="72">
        <v>0</v>
      </c>
      <c r="X15" s="215">
        <f t="shared" ref="X15:X20" si="25">W15*AZ15*C15</f>
        <v>0</v>
      </c>
      <c r="Y15" s="71">
        <v>0</v>
      </c>
      <c r="Z15" s="215">
        <f t="shared" ref="Z15:Z20" si="26">Y15*AZ15*C15</f>
        <v>0</v>
      </c>
      <c r="AA15" s="71">
        <v>0</v>
      </c>
      <c r="AB15" s="216">
        <f t="shared" ref="AB15:AB20" si="27">AA15*AZ15*C15</f>
        <v>0</v>
      </c>
      <c r="AC15" s="71">
        <v>0</v>
      </c>
      <c r="AD15" s="216">
        <f t="shared" ref="AD15:AD20" si="28">AC15*AZ15*C15</f>
        <v>0</v>
      </c>
      <c r="AE15" s="71">
        <v>0</v>
      </c>
      <c r="AF15" s="216">
        <f t="shared" ref="AF15:AF20" si="29">AE15*AZ15*C15</f>
        <v>0</v>
      </c>
      <c r="AG15" s="71">
        <v>0</v>
      </c>
      <c r="AH15" s="216">
        <f t="shared" ref="AH15:AH20" si="30">AG15*AZ15*C15</f>
        <v>0</v>
      </c>
      <c r="AI15" s="71">
        <v>0</v>
      </c>
      <c r="AJ15" s="216">
        <f t="shared" ref="AJ15:AJ20" si="31">AI15*AZ15*C15</f>
        <v>0</v>
      </c>
      <c r="AK15" s="71">
        <v>0</v>
      </c>
      <c r="AL15" s="216">
        <f t="shared" ref="AL15:AL20" si="32">AK15*AZ15*C15</f>
        <v>0</v>
      </c>
      <c r="AM15" s="71">
        <v>0</v>
      </c>
      <c r="AN15" s="216">
        <f t="shared" ref="AN15:AN20" si="33">AM15*AZ15*C15</f>
        <v>0</v>
      </c>
      <c r="AO15" s="71">
        <v>0</v>
      </c>
      <c r="AP15" s="216">
        <f t="shared" ref="AP15:AP20" si="34">AO15*AZ15*C15</f>
        <v>0</v>
      </c>
      <c r="AQ15" s="71">
        <v>0</v>
      </c>
      <c r="AR15" s="216">
        <f t="shared" ref="AR15:AR20" si="35">AQ15*AZ15*C15</f>
        <v>0</v>
      </c>
      <c r="AS15" s="71">
        <v>0</v>
      </c>
      <c r="AT15" s="216">
        <f t="shared" ref="AT15:AT20" si="36">AS15*AZ15*C15</f>
        <v>0</v>
      </c>
      <c r="AU15" s="71">
        <v>0</v>
      </c>
      <c r="AV15" s="216">
        <f t="shared" ref="AV15:AV20" si="37">AU15*AZ15*C15</f>
        <v>0</v>
      </c>
      <c r="AW15" s="71">
        <v>0</v>
      </c>
      <c r="AX15" s="216">
        <f t="shared" ref="AX15:AX20" si="38">AW15*AZ15*C15</f>
        <v>0</v>
      </c>
      <c r="AY15" s="545">
        <f t="shared" si="23"/>
        <v>0</v>
      </c>
      <c r="AZ15" s="554">
        <v>1.82</v>
      </c>
      <c r="BA15" s="555">
        <f>AZ15*C15*AY15</f>
        <v>0</v>
      </c>
      <c r="BB15" s="98" t="s">
        <v>567</v>
      </c>
      <c r="BC15" s="99" t="s">
        <v>371</v>
      </c>
      <c r="BD15" s="524" t="s">
        <v>371</v>
      </c>
      <c r="BE15" s="89"/>
    </row>
    <row r="16" spans="1:57" ht="22.5" customHeight="1" thickTop="1" thickBot="1">
      <c r="A16" s="970"/>
      <c r="B16" s="70" t="s">
        <v>231</v>
      </c>
      <c r="C16" s="70">
        <v>7</v>
      </c>
      <c r="D16" s="70"/>
      <c r="E16" s="71" t="s">
        <v>232</v>
      </c>
      <c r="F16" s="72">
        <v>0</v>
      </c>
      <c r="G16" s="215">
        <f t="shared" si="24"/>
        <v>0</v>
      </c>
      <c r="H16" s="71">
        <v>0</v>
      </c>
      <c r="I16" s="216">
        <f>H16*AZ16*C16</f>
        <v>0</v>
      </c>
      <c r="J16" s="71">
        <v>0</v>
      </c>
      <c r="K16" s="216">
        <f>J16*AZ16*C16</f>
        <v>0</v>
      </c>
      <c r="L16" s="71">
        <v>0</v>
      </c>
      <c r="M16" s="216">
        <f>L16*AZ16*C16</f>
        <v>0</v>
      </c>
      <c r="N16" s="71">
        <v>0</v>
      </c>
      <c r="O16" s="216">
        <f>N16*AZ16*C16</f>
        <v>0</v>
      </c>
      <c r="P16" s="71">
        <v>0</v>
      </c>
      <c r="Q16" s="216">
        <f>P16*AZ16*C16</f>
        <v>0</v>
      </c>
      <c r="R16" s="71">
        <v>0</v>
      </c>
      <c r="S16" s="216">
        <f>R16*AZ16*C16</f>
        <v>0</v>
      </c>
      <c r="T16" s="71">
        <v>0</v>
      </c>
      <c r="U16" s="216">
        <f>T16*AZ16*C16</f>
        <v>0</v>
      </c>
      <c r="V16" s="426"/>
      <c r="W16" s="72">
        <v>0</v>
      </c>
      <c r="X16" s="215">
        <f t="shared" si="25"/>
        <v>0</v>
      </c>
      <c r="Y16" s="71">
        <v>0</v>
      </c>
      <c r="Z16" s="215">
        <f t="shared" si="26"/>
        <v>0</v>
      </c>
      <c r="AA16" s="71">
        <v>0</v>
      </c>
      <c r="AB16" s="216">
        <f t="shared" si="27"/>
        <v>0</v>
      </c>
      <c r="AC16" s="71">
        <v>0</v>
      </c>
      <c r="AD16" s="216">
        <f t="shared" si="28"/>
        <v>0</v>
      </c>
      <c r="AE16" s="71">
        <v>0</v>
      </c>
      <c r="AF16" s="216">
        <f t="shared" si="29"/>
        <v>0</v>
      </c>
      <c r="AG16" s="71">
        <v>0</v>
      </c>
      <c r="AH16" s="216">
        <f t="shared" si="30"/>
        <v>0</v>
      </c>
      <c r="AI16" s="71">
        <v>0</v>
      </c>
      <c r="AJ16" s="216">
        <f t="shared" si="31"/>
        <v>0</v>
      </c>
      <c r="AK16" s="71">
        <v>0</v>
      </c>
      <c r="AL16" s="216">
        <f t="shared" si="32"/>
        <v>0</v>
      </c>
      <c r="AM16" s="71">
        <v>0</v>
      </c>
      <c r="AN16" s="216">
        <f t="shared" si="33"/>
        <v>0</v>
      </c>
      <c r="AO16" s="71">
        <v>0</v>
      </c>
      <c r="AP16" s="216">
        <f t="shared" si="34"/>
        <v>0</v>
      </c>
      <c r="AQ16" s="71">
        <v>0</v>
      </c>
      <c r="AR16" s="216">
        <f t="shared" si="35"/>
        <v>0</v>
      </c>
      <c r="AS16" s="71">
        <v>0</v>
      </c>
      <c r="AT16" s="216">
        <f t="shared" si="36"/>
        <v>0</v>
      </c>
      <c r="AU16" s="71">
        <v>0</v>
      </c>
      <c r="AV16" s="216">
        <f t="shared" si="37"/>
        <v>0</v>
      </c>
      <c r="AW16" s="71">
        <v>0</v>
      </c>
      <c r="AX16" s="216">
        <f t="shared" si="38"/>
        <v>0</v>
      </c>
      <c r="AY16" s="545">
        <f t="shared" si="23"/>
        <v>0</v>
      </c>
      <c r="AZ16" s="554">
        <v>1.53</v>
      </c>
      <c r="BA16" s="555">
        <f>AZ16*C16*AY16</f>
        <v>0</v>
      </c>
      <c r="BB16" s="98" t="s">
        <v>567</v>
      </c>
      <c r="BC16" s="99" t="s">
        <v>372</v>
      </c>
      <c r="BD16" s="524" t="s">
        <v>372</v>
      </c>
      <c r="BE16" s="89"/>
    </row>
    <row r="17" spans="1:57" ht="31.5" customHeight="1" thickTop="1" thickBot="1">
      <c r="A17" s="970"/>
      <c r="B17" s="70" t="s">
        <v>475</v>
      </c>
      <c r="C17" s="70">
        <v>12</v>
      </c>
      <c r="D17" s="70"/>
      <c r="E17" s="71" t="s">
        <v>232</v>
      </c>
      <c r="F17" s="72">
        <v>0</v>
      </c>
      <c r="G17" s="215">
        <f t="shared" si="24"/>
        <v>0</v>
      </c>
      <c r="H17" s="71">
        <v>0</v>
      </c>
      <c r="I17" s="216">
        <f>H17*AZ17*C17</f>
        <v>0</v>
      </c>
      <c r="J17" s="71">
        <v>0</v>
      </c>
      <c r="K17" s="216">
        <f>J17*AZ17*C17</f>
        <v>0</v>
      </c>
      <c r="L17" s="71">
        <v>0</v>
      </c>
      <c r="M17" s="216">
        <f>L17*AZ17*C17</f>
        <v>0</v>
      </c>
      <c r="N17" s="71">
        <v>0</v>
      </c>
      <c r="O17" s="216">
        <f>N17*AZ17*C17</f>
        <v>0</v>
      </c>
      <c r="P17" s="71">
        <v>0</v>
      </c>
      <c r="Q17" s="216">
        <f>P17*AZ17*C17</f>
        <v>0</v>
      </c>
      <c r="R17" s="71">
        <v>0</v>
      </c>
      <c r="S17" s="216">
        <f>R17*AZ17*C17</f>
        <v>0</v>
      </c>
      <c r="T17" s="71">
        <v>0</v>
      </c>
      <c r="U17" s="216">
        <f>T17*AZ17*C17</f>
        <v>0</v>
      </c>
      <c r="V17" s="426"/>
      <c r="W17" s="72">
        <v>0</v>
      </c>
      <c r="X17" s="215">
        <f t="shared" si="25"/>
        <v>0</v>
      </c>
      <c r="Y17" s="71">
        <v>0</v>
      </c>
      <c r="Z17" s="215">
        <f t="shared" si="26"/>
        <v>0</v>
      </c>
      <c r="AA17" s="71">
        <v>0</v>
      </c>
      <c r="AB17" s="216">
        <f t="shared" si="27"/>
        <v>0</v>
      </c>
      <c r="AC17" s="71">
        <v>0</v>
      </c>
      <c r="AD17" s="216">
        <f t="shared" si="28"/>
        <v>0</v>
      </c>
      <c r="AE17" s="71">
        <v>0</v>
      </c>
      <c r="AF17" s="216">
        <f t="shared" si="29"/>
        <v>0</v>
      </c>
      <c r="AG17" s="71">
        <v>0</v>
      </c>
      <c r="AH17" s="216">
        <f t="shared" si="30"/>
        <v>0</v>
      </c>
      <c r="AI17" s="71">
        <v>0</v>
      </c>
      <c r="AJ17" s="216">
        <f t="shared" si="31"/>
        <v>0</v>
      </c>
      <c r="AK17" s="71">
        <v>0</v>
      </c>
      <c r="AL17" s="216">
        <f t="shared" si="32"/>
        <v>0</v>
      </c>
      <c r="AM17" s="71">
        <v>0</v>
      </c>
      <c r="AN17" s="216">
        <f t="shared" si="33"/>
        <v>0</v>
      </c>
      <c r="AO17" s="71">
        <v>0</v>
      </c>
      <c r="AP17" s="216">
        <f t="shared" si="34"/>
        <v>0</v>
      </c>
      <c r="AQ17" s="71">
        <v>0</v>
      </c>
      <c r="AR17" s="216">
        <f t="shared" si="35"/>
        <v>0</v>
      </c>
      <c r="AS17" s="71">
        <v>0</v>
      </c>
      <c r="AT17" s="216">
        <f t="shared" si="36"/>
        <v>0</v>
      </c>
      <c r="AU17" s="71">
        <v>0</v>
      </c>
      <c r="AV17" s="216">
        <f t="shared" si="37"/>
        <v>0</v>
      </c>
      <c r="AW17" s="71">
        <v>0</v>
      </c>
      <c r="AX17" s="216">
        <f t="shared" si="38"/>
        <v>0</v>
      </c>
      <c r="AY17" s="545">
        <f t="shared" si="23"/>
        <v>0</v>
      </c>
      <c r="AZ17" s="554">
        <v>1.35</v>
      </c>
      <c r="BA17" s="555">
        <f>AZ17*C17*AY17</f>
        <v>0</v>
      </c>
      <c r="BB17" s="98" t="s">
        <v>567</v>
      </c>
      <c r="BC17" s="99" t="s">
        <v>373</v>
      </c>
      <c r="BD17" s="524" t="s">
        <v>373</v>
      </c>
      <c r="BE17" s="89"/>
    </row>
    <row r="18" spans="1:57" ht="55.5" customHeight="1" thickTop="1" thickBot="1">
      <c r="A18" s="970"/>
      <c r="B18" s="70" t="s">
        <v>476</v>
      </c>
      <c r="C18" s="70">
        <v>25</v>
      </c>
      <c r="D18" s="70"/>
      <c r="E18" s="71" t="s">
        <v>232</v>
      </c>
      <c r="F18" s="72">
        <v>0</v>
      </c>
      <c r="G18" s="215">
        <f t="shared" si="24"/>
        <v>0</v>
      </c>
      <c r="H18" s="71">
        <v>0</v>
      </c>
      <c r="I18" s="216">
        <f>H18*AZ18*C18</f>
        <v>0</v>
      </c>
      <c r="J18" s="71">
        <v>0</v>
      </c>
      <c r="K18" s="216">
        <f>J18*AZ18*C18</f>
        <v>0</v>
      </c>
      <c r="L18" s="71">
        <v>0</v>
      </c>
      <c r="M18" s="216">
        <f>L18*AZ18*C18</f>
        <v>0</v>
      </c>
      <c r="N18" s="71">
        <v>0</v>
      </c>
      <c r="O18" s="216">
        <f>N18*AZ18*C18</f>
        <v>0</v>
      </c>
      <c r="P18" s="71">
        <v>0</v>
      </c>
      <c r="Q18" s="216">
        <f>P18*AZ18*C18</f>
        <v>0</v>
      </c>
      <c r="R18" s="71">
        <v>0</v>
      </c>
      <c r="S18" s="216">
        <f>R18*AZ18*C18</f>
        <v>0</v>
      </c>
      <c r="T18" s="71">
        <v>0</v>
      </c>
      <c r="U18" s="216">
        <f>T18*AZ18*C18</f>
        <v>0</v>
      </c>
      <c r="V18" s="426"/>
      <c r="W18" s="72">
        <v>0</v>
      </c>
      <c r="X18" s="215">
        <f t="shared" si="25"/>
        <v>0</v>
      </c>
      <c r="Y18" s="71">
        <v>0</v>
      </c>
      <c r="Z18" s="215">
        <f t="shared" si="26"/>
        <v>0</v>
      </c>
      <c r="AA18" s="71">
        <v>0</v>
      </c>
      <c r="AB18" s="216">
        <f t="shared" si="27"/>
        <v>0</v>
      </c>
      <c r="AC18" s="71">
        <v>0</v>
      </c>
      <c r="AD18" s="216">
        <f t="shared" si="28"/>
        <v>0</v>
      </c>
      <c r="AE18" s="71">
        <v>0</v>
      </c>
      <c r="AF18" s="216">
        <f t="shared" si="29"/>
        <v>0</v>
      </c>
      <c r="AG18" s="71">
        <v>0</v>
      </c>
      <c r="AH18" s="216">
        <f t="shared" si="30"/>
        <v>0</v>
      </c>
      <c r="AI18" s="71">
        <v>0</v>
      </c>
      <c r="AJ18" s="216">
        <f t="shared" si="31"/>
        <v>0</v>
      </c>
      <c r="AK18" s="71">
        <v>0</v>
      </c>
      <c r="AL18" s="216">
        <f t="shared" si="32"/>
        <v>0</v>
      </c>
      <c r="AM18" s="71">
        <v>0</v>
      </c>
      <c r="AN18" s="216">
        <f t="shared" si="33"/>
        <v>0</v>
      </c>
      <c r="AO18" s="71">
        <v>0</v>
      </c>
      <c r="AP18" s="216">
        <f t="shared" si="34"/>
        <v>0</v>
      </c>
      <c r="AQ18" s="71">
        <v>0</v>
      </c>
      <c r="AR18" s="216">
        <f t="shared" si="35"/>
        <v>0</v>
      </c>
      <c r="AS18" s="71">
        <v>0</v>
      </c>
      <c r="AT18" s="216">
        <f t="shared" si="36"/>
        <v>0</v>
      </c>
      <c r="AU18" s="71">
        <v>0</v>
      </c>
      <c r="AV18" s="216">
        <f t="shared" si="37"/>
        <v>0</v>
      </c>
      <c r="AW18" s="71">
        <v>0</v>
      </c>
      <c r="AX18" s="216">
        <f t="shared" si="38"/>
        <v>0</v>
      </c>
      <c r="AY18" s="545">
        <f t="shared" si="23"/>
        <v>0</v>
      </c>
      <c r="AZ18" s="554">
        <v>1.06</v>
      </c>
      <c r="BA18" s="555">
        <f>AZ18*C18*AY18</f>
        <v>0</v>
      </c>
      <c r="BB18" s="98" t="s">
        <v>567</v>
      </c>
      <c r="BC18" s="99" t="s">
        <v>374</v>
      </c>
      <c r="BD18" s="524" t="s">
        <v>374</v>
      </c>
      <c r="BE18" s="89"/>
    </row>
    <row r="19" spans="1:57" ht="23.25" customHeight="1" thickTop="1" thickBot="1">
      <c r="A19" s="970"/>
      <c r="B19" s="912" t="s">
        <v>239</v>
      </c>
      <c r="C19" s="913"/>
      <c r="D19" s="518"/>
      <c r="E19" s="71" t="s">
        <v>232</v>
      </c>
      <c r="F19" s="72">
        <v>150</v>
      </c>
      <c r="G19" s="215">
        <f>F19*AZ19</f>
        <v>640.49999999999989</v>
      </c>
      <c r="H19" s="71">
        <v>168</v>
      </c>
      <c r="I19" s="216">
        <f>H19*AZ19</f>
        <v>717.3599999999999</v>
      </c>
      <c r="J19" s="71">
        <v>0</v>
      </c>
      <c r="K19" s="216">
        <v>0</v>
      </c>
      <c r="L19" s="71">
        <v>63</v>
      </c>
      <c r="M19" s="216">
        <f t="shared" si="18"/>
        <v>269.01</v>
      </c>
      <c r="N19" s="71">
        <v>0</v>
      </c>
      <c r="O19" s="216">
        <f t="shared" si="19"/>
        <v>0</v>
      </c>
      <c r="P19" s="71">
        <v>135</v>
      </c>
      <c r="Q19" s="216">
        <f t="shared" si="20"/>
        <v>576.44999999999993</v>
      </c>
      <c r="R19" s="71">
        <v>0</v>
      </c>
      <c r="S19" s="216">
        <f t="shared" si="21"/>
        <v>0</v>
      </c>
      <c r="T19" s="71">
        <v>375</v>
      </c>
      <c r="U19" s="216">
        <f t="shared" si="22"/>
        <v>1601.2499999999998</v>
      </c>
      <c r="V19" s="426"/>
      <c r="W19" s="72">
        <v>55</v>
      </c>
      <c r="X19" s="215">
        <f>W19*AZ19</f>
        <v>234.84999999999997</v>
      </c>
      <c r="Y19" s="71">
        <v>80</v>
      </c>
      <c r="Z19" s="215">
        <f>Y19*AZ19</f>
        <v>341.59999999999997</v>
      </c>
      <c r="AA19" s="71">
        <v>106</v>
      </c>
      <c r="AB19" s="216">
        <f>AA19*AZ19</f>
        <v>452.61999999999995</v>
      </c>
      <c r="AC19" s="71">
        <v>105</v>
      </c>
      <c r="AD19" s="216">
        <f>AC19*AZ19</f>
        <v>448.34999999999997</v>
      </c>
      <c r="AE19" s="71">
        <v>80</v>
      </c>
      <c r="AF19" s="216">
        <f>AE19*AZ19</f>
        <v>341.59999999999997</v>
      </c>
      <c r="AG19" s="71">
        <v>0</v>
      </c>
      <c r="AH19" s="216">
        <f>AG19*AZ19</f>
        <v>0</v>
      </c>
      <c r="AI19" s="71">
        <v>82</v>
      </c>
      <c r="AJ19" s="216">
        <f>AI19*AZ19</f>
        <v>350.14</v>
      </c>
      <c r="AK19" s="71">
        <v>170</v>
      </c>
      <c r="AL19" s="216">
        <f>AK19*AZ19</f>
        <v>725.9</v>
      </c>
      <c r="AM19" s="71">
        <v>24</v>
      </c>
      <c r="AN19" s="216">
        <f>AM19*AZ19</f>
        <v>102.47999999999999</v>
      </c>
      <c r="AO19" s="71">
        <v>24</v>
      </c>
      <c r="AP19" s="216">
        <f>AO19*AZ19</f>
        <v>102.47999999999999</v>
      </c>
      <c r="AQ19" s="71">
        <v>182</v>
      </c>
      <c r="AR19" s="216">
        <f>AQ19*AZ19</f>
        <v>777.13999999999987</v>
      </c>
      <c r="AS19" s="71">
        <v>0</v>
      </c>
      <c r="AT19" s="216">
        <f>AS19*AZ19</f>
        <v>0</v>
      </c>
      <c r="AU19" s="71">
        <v>60</v>
      </c>
      <c r="AV19" s="216">
        <f>AU19*AZ19</f>
        <v>256.2</v>
      </c>
      <c r="AW19" s="71">
        <v>50</v>
      </c>
      <c r="AX19" s="216">
        <f>AW19*AZ19</f>
        <v>213.49999999999997</v>
      </c>
      <c r="AY19" s="545">
        <f t="shared" si="23"/>
        <v>1909</v>
      </c>
      <c r="AZ19" s="554">
        <v>4.2699999999999996</v>
      </c>
      <c r="BA19" s="555">
        <f t="shared" ref="BA19:BA79" si="39">AY19*AZ19</f>
        <v>8151.4299999999994</v>
      </c>
      <c r="BB19" s="98" t="s">
        <v>567</v>
      </c>
      <c r="BC19" s="99" t="s">
        <v>375</v>
      </c>
      <c r="BD19" s="524" t="s">
        <v>375</v>
      </c>
      <c r="BE19" s="89"/>
    </row>
    <row r="20" spans="1:57" ht="32.25" customHeight="1" thickTop="1" thickBot="1">
      <c r="A20" s="970"/>
      <c r="B20" s="70" t="s">
        <v>477</v>
      </c>
      <c r="C20" s="70">
        <v>2</v>
      </c>
      <c r="D20" s="70"/>
      <c r="E20" s="71" t="s">
        <v>232</v>
      </c>
      <c r="F20" s="72"/>
      <c r="G20" s="215">
        <f t="shared" si="24"/>
        <v>0</v>
      </c>
      <c r="H20" s="71"/>
      <c r="I20" s="216">
        <f>H20*AZ20*C20</f>
        <v>0</v>
      </c>
      <c r="J20" s="71">
        <v>0</v>
      </c>
      <c r="K20" s="216">
        <f>J20*AZ20*C20</f>
        <v>0</v>
      </c>
      <c r="L20" s="71">
        <v>0</v>
      </c>
      <c r="M20" s="216">
        <f>L20*AZ20*C20</f>
        <v>0</v>
      </c>
      <c r="N20" s="71">
        <v>0</v>
      </c>
      <c r="O20" s="216">
        <f>N20*AZ20*C20</f>
        <v>0</v>
      </c>
      <c r="P20" s="71">
        <v>0</v>
      </c>
      <c r="Q20" s="216">
        <f>P20*AZ20*C20</f>
        <v>0</v>
      </c>
      <c r="R20" s="71">
        <v>0</v>
      </c>
      <c r="S20" s="216">
        <f>R20*AZ20*C20</f>
        <v>0</v>
      </c>
      <c r="T20" s="71">
        <v>0</v>
      </c>
      <c r="U20" s="216">
        <f>T20*AZ20*C20</f>
        <v>0</v>
      </c>
      <c r="V20" s="426"/>
      <c r="W20" s="72">
        <v>0</v>
      </c>
      <c r="X20" s="215">
        <f t="shared" si="25"/>
        <v>0</v>
      </c>
      <c r="Y20" s="71">
        <v>0</v>
      </c>
      <c r="Z20" s="215">
        <f t="shared" si="26"/>
        <v>0</v>
      </c>
      <c r="AA20" s="71">
        <v>0</v>
      </c>
      <c r="AB20" s="216">
        <f t="shared" si="27"/>
        <v>0</v>
      </c>
      <c r="AC20" s="71">
        <v>0</v>
      </c>
      <c r="AD20" s="216">
        <f t="shared" si="28"/>
        <v>0</v>
      </c>
      <c r="AE20" s="71">
        <v>0</v>
      </c>
      <c r="AF20" s="216">
        <f t="shared" si="29"/>
        <v>0</v>
      </c>
      <c r="AG20" s="71">
        <v>0</v>
      </c>
      <c r="AH20" s="216">
        <f t="shared" si="30"/>
        <v>0</v>
      </c>
      <c r="AI20" s="71">
        <v>0</v>
      </c>
      <c r="AJ20" s="216">
        <f t="shared" si="31"/>
        <v>0</v>
      </c>
      <c r="AK20" s="71">
        <v>0</v>
      </c>
      <c r="AL20" s="216">
        <f t="shared" si="32"/>
        <v>0</v>
      </c>
      <c r="AM20" s="71">
        <v>0</v>
      </c>
      <c r="AN20" s="216">
        <f t="shared" si="33"/>
        <v>0</v>
      </c>
      <c r="AO20" s="71">
        <v>0</v>
      </c>
      <c r="AP20" s="216">
        <f t="shared" si="34"/>
        <v>0</v>
      </c>
      <c r="AQ20" s="71">
        <v>0</v>
      </c>
      <c r="AR20" s="216">
        <f t="shared" si="35"/>
        <v>0</v>
      </c>
      <c r="AS20" s="71">
        <v>0</v>
      </c>
      <c r="AT20" s="216">
        <f t="shared" si="36"/>
        <v>0</v>
      </c>
      <c r="AU20" s="71">
        <v>0</v>
      </c>
      <c r="AV20" s="216">
        <f t="shared" si="37"/>
        <v>0</v>
      </c>
      <c r="AW20" s="71">
        <v>0</v>
      </c>
      <c r="AX20" s="216">
        <f t="shared" si="38"/>
        <v>0</v>
      </c>
      <c r="AY20" s="545">
        <f t="shared" si="23"/>
        <v>0</v>
      </c>
      <c r="AZ20" s="554">
        <v>2.67</v>
      </c>
      <c r="BA20" s="555">
        <f>AZ20*C20*AY20</f>
        <v>0</v>
      </c>
      <c r="BB20" s="98" t="s">
        <v>22</v>
      </c>
      <c r="BC20" s="99" t="s">
        <v>376</v>
      </c>
      <c r="BD20" s="524" t="s">
        <v>376</v>
      </c>
      <c r="BE20" s="89"/>
    </row>
    <row r="21" spans="1:57" ht="54.75" customHeight="1" thickTop="1" thickBot="1">
      <c r="A21" s="970"/>
      <c r="B21" s="901" t="s">
        <v>192</v>
      </c>
      <c r="C21" s="902"/>
      <c r="D21" s="500" t="s">
        <v>801</v>
      </c>
      <c r="E21" s="71" t="s">
        <v>193</v>
      </c>
      <c r="F21" s="72">
        <v>5850</v>
      </c>
      <c r="G21" s="215">
        <f t="shared" ref="G21:G27" si="40">F21*AZ21</f>
        <v>17550</v>
      </c>
      <c r="H21" s="71">
        <v>2100</v>
      </c>
      <c r="I21" s="216">
        <f t="shared" ref="I21:I27" si="41">H21*AZ21</f>
        <v>6300</v>
      </c>
      <c r="J21" s="71">
        <v>0</v>
      </c>
      <c r="K21" s="216">
        <f t="shared" si="17"/>
        <v>0</v>
      </c>
      <c r="L21" s="71">
        <v>1100</v>
      </c>
      <c r="M21" s="216">
        <f t="shared" si="18"/>
        <v>3300</v>
      </c>
      <c r="N21" s="71">
        <v>0</v>
      </c>
      <c r="O21" s="216">
        <f t="shared" si="19"/>
        <v>0</v>
      </c>
      <c r="P21" s="71">
        <v>2260</v>
      </c>
      <c r="Q21" s="216">
        <f t="shared" si="20"/>
        <v>6780</v>
      </c>
      <c r="R21" s="71">
        <v>2300</v>
      </c>
      <c r="S21" s="216">
        <f t="shared" si="21"/>
        <v>6900</v>
      </c>
      <c r="T21" s="71">
        <v>5260</v>
      </c>
      <c r="U21" s="216">
        <f t="shared" si="22"/>
        <v>15780</v>
      </c>
      <c r="V21" s="426"/>
      <c r="W21" s="72">
        <v>580</v>
      </c>
      <c r="X21" s="215">
        <f t="shared" ref="X21:X27" si="42">W21*AZ21</f>
        <v>1740</v>
      </c>
      <c r="Y21" s="71">
        <v>1170</v>
      </c>
      <c r="Z21" s="216">
        <f t="shared" ref="Z21:Z27" si="43">Y21*AZ21</f>
        <v>3510</v>
      </c>
      <c r="AA21" s="71">
        <v>1650</v>
      </c>
      <c r="AB21" s="216">
        <f t="shared" si="4"/>
        <v>4950</v>
      </c>
      <c r="AC21" s="71">
        <v>590</v>
      </c>
      <c r="AD21" s="216">
        <f t="shared" ref="AD21:AD27" si="44">AC21*AZ21</f>
        <v>1770</v>
      </c>
      <c r="AE21" s="71">
        <v>1570</v>
      </c>
      <c r="AF21" s="216">
        <f t="shared" ref="AF21:AF27" si="45">AE21*AZ21</f>
        <v>4710</v>
      </c>
      <c r="AG21" s="71">
        <v>700</v>
      </c>
      <c r="AH21" s="216">
        <f t="shared" ref="AH21:AH27" si="46">AG21*AZ21</f>
        <v>2100</v>
      </c>
      <c r="AI21" s="71">
        <v>1900</v>
      </c>
      <c r="AJ21" s="216">
        <f t="shared" ref="AJ21:AJ27" si="47">AI21*AZ21</f>
        <v>5700</v>
      </c>
      <c r="AK21" s="71">
        <v>2700</v>
      </c>
      <c r="AL21" s="216">
        <f t="shared" ref="AL21:AL27" si="48">AK21*AZ21</f>
        <v>8100</v>
      </c>
      <c r="AM21" s="71">
        <v>700</v>
      </c>
      <c r="AN21" s="216">
        <f t="shared" ref="AN21:AN27" si="49">AM21*AZ21</f>
        <v>2100</v>
      </c>
      <c r="AO21" s="71">
        <v>700</v>
      </c>
      <c r="AP21" s="216">
        <f t="shared" ref="AP21:AP27" si="50">AO21*AZ21</f>
        <v>2100</v>
      </c>
      <c r="AQ21" s="71">
        <v>2690</v>
      </c>
      <c r="AR21" s="216">
        <f t="shared" ref="AR21:AR27" si="51">AQ21*AZ21</f>
        <v>8070</v>
      </c>
      <c r="AS21" s="71">
        <v>0</v>
      </c>
      <c r="AT21" s="216">
        <f t="shared" ref="AT21:AT27" si="52">AS21*AZ21</f>
        <v>0</v>
      </c>
      <c r="AU21" s="71">
        <v>1800</v>
      </c>
      <c r="AV21" s="216">
        <f t="shared" ref="AV21:AV27" si="53">AU21*AZ21</f>
        <v>5400</v>
      </c>
      <c r="AW21" s="71">
        <v>1170</v>
      </c>
      <c r="AX21" s="216">
        <f t="shared" ref="AX21:AX27" si="54">AW21*AZ21</f>
        <v>3510</v>
      </c>
      <c r="AY21" s="545">
        <f t="shared" si="23"/>
        <v>36790</v>
      </c>
      <c r="AZ21" s="554">
        <f>'Memorial Custo'!E14</f>
        <v>3</v>
      </c>
      <c r="BA21" s="555">
        <f t="shared" si="39"/>
        <v>110370</v>
      </c>
      <c r="BB21" s="103" t="s">
        <v>377</v>
      </c>
      <c r="BC21" s="104" t="s">
        <v>378</v>
      </c>
      <c r="BD21" s="525" t="s">
        <v>378</v>
      </c>
      <c r="BE21" s="89"/>
    </row>
    <row r="22" spans="1:57" ht="87" customHeight="1" thickTop="1" thickBot="1">
      <c r="A22" s="970"/>
      <c r="B22" s="905" t="s">
        <v>465</v>
      </c>
      <c r="C22" s="906"/>
      <c r="D22" s="494" t="s">
        <v>802</v>
      </c>
      <c r="E22" s="135" t="s">
        <v>193</v>
      </c>
      <c r="F22" s="136">
        <v>0</v>
      </c>
      <c r="G22" s="215">
        <f t="shared" si="40"/>
        <v>0</v>
      </c>
      <c r="H22" s="135">
        <v>0</v>
      </c>
      <c r="I22" s="216">
        <f t="shared" si="41"/>
        <v>0</v>
      </c>
      <c r="J22" s="135">
        <v>1260</v>
      </c>
      <c r="K22" s="216">
        <f t="shared" si="17"/>
        <v>1335.6000000000001</v>
      </c>
      <c r="L22" s="135">
        <v>0</v>
      </c>
      <c r="M22" s="216">
        <f t="shared" si="18"/>
        <v>0</v>
      </c>
      <c r="N22" s="135">
        <v>2100</v>
      </c>
      <c r="O22" s="216">
        <f t="shared" si="19"/>
        <v>2226</v>
      </c>
      <c r="P22" s="135">
        <v>0</v>
      </c>
      <c r="Q22" s="216">
        <f t="shared" si="20"/>
        <v>0</v>
      </c>
      <c r="R22" s="135">
        <v>0</v>
      </c>
      <c r="S22" s="216">
        <f t="shared" si="21"/>
        <v>0</v>
      </c>
      <c r="T22" s="135">
        <v>0</v>
      </c>
      <c r="U22" s="216">
        <f t="shared" si="22"/>
        <v>0</v>
      </c>
      <c r="V22" s="426"/>
      <c r="W22" s="136">
        <v>0</v>
      </c>
      <c r="X22" s="215">
        <f t="shared" si="42"/>
        <v>0</v>
      </c>
      <c r="Y22" s="135">
        <v>0</v>
      </c>
      <c r="Z22" s="216">
        <f t="shared" si="43"/>
        <v>0</v>
      </c>
      <c r="AA22" s="135">
        <v>0</v>
      </c>
      <c r="AB22" s="216">
        <f t="shared" si="4"/>
        <v>0</v>
      </c>
      <c r="AC22" s="135">
        <v>0</v>
      </c>
      <c r="AD22" s="216">
        <f t="shared" si="44"/>
        <v>0</v>
      </c>
      <c r="AE22" s="135">
        <v>0</v>
      </c>
      <c r="AF22" s="216">
        <f t="shared" si="45"/>
        <v>0</v>
      </c>
      <c r="AG22" s="135">
        <v>0</v>
      </c>
      <c r="AH22" s="216">
        <f t="shared" si="46"/>
        <v>0</v>
      </c>
      <c r="AI22" s="135">
        <v>0</v>
      </c>
      <c r="AJ22" s="216">
        <f t="shared" si="47"/>
        <v>0</v>
      </c>
      <c r="AK22" s="135">
        <v>0</v>
      </c>
      <c r="AL22" s="216">
        <f t="shared" si="48"/>
        <v>0</v>
      </c>
      <c r="AM22" s="135">
        <v>0</v>
      </c>
      <c r="AN22" s="216">
        <f t="shared" si="49"/>
        <v>0</v>
      </c>
      <c r="AO22" s="135">
        <v>0</v>
      </c>
      <c r="AP22" s="216">
        <f t="shared" si="50"/>
        <v>0</v>
      </c>
      <c r="AQ22" s="135">
        <v>0</v>
      </c>
      <c r="AR22" s="216">
        <f t="shared" si="51"/>
        <v>0</v>
      </c>
      <c r="AS22" s="135">
        <v>0</v>
      </c>
      <c r="AT22" s="216">
        <f t="shared" si="52"/>
        <v>0</v>
      </c>
      <c r="AU22" s="135">
        <v>0</v>
      </c>
      <c r="AV22" s="216">
        <f t="shared" si="53"/>
        <v>0</v>
      </c>
      <c r="AW22" s="135">
        <v>0</v>
      </c>
      <c r="AX22" s="216">
        <f t="shared" si="54"/>
        <v>0</v>
      </c>
      <c r="AY22" s="545">
        <f t="shared" si="23"/>
        <v>3360</v>
      </c>
      <c r="AZ22" s="556">
        <f>'Memorial Custo'!E22</f>
        <v>1.06</v>
      </c>
      <c r="BA22" s="555">
        <f t="shared" si="39"/>
        <v>3561.6000000000004</v>
      </c>
      <c r="BB22" s="103" t="s">
        <v>377</v>
      </c>
      <c r="BC22" s="104" t="s">
        <v>378</v>
      </c>
      <c r="BD22" s="525" t="s">
        <v>378</v>
      </c>
      <c r="BE22" s="89"/>
    </row>
    <row r="23" spans="1:57" ht="105" customHeight="1" thickTop="1" thickBot="1">
      <c r="A23" s="970"/>
      <c r="B23" s="901" t="s">
        <v>468</v>
      </c>
      <c r="C23" s="902"/>
      <c r="D23" s="500" t="s">
        <v>803</v>
      </c>
      <c r="E23" s="71" t="s">
        <v>191</v>
      </c>
      <c r="F23" s="72">
        <v>10500</v>
      </c>
      <c r="G23" s="215">
        <f t="shared" si="40"/>
        <v>4200</v>
      </c>
      <c r="H23" s="71">
        <v>4200</v>
      </c>
      <c r="I23" s="216">
        <f t="shared" si="41"/>
        <v>1680</v>
      </c>
      <c r="J23" s="71">
        <v>1050</v>
      </c>
      <c r="K23" s="216">
        <f t="shared" si="17"/>
        <v>420</v>
      </c>
      <c r="L23" s="71">
        <v>2940</v>
      </c>
      <c r="M23" s="216">
        <f t="shared" si="18"/>
        <v>1176</v>
      </c>
      <c r="N23" s="71">
        <v>2100</v>
      </c>
      <c r="O23" s="216">
        <f t="shared" si="19"/>
        <v>840</v>
      </c>
      <c r="P23" s="71">
        <v>4060</v>
      </c>
      <c r="Q23" s="216">
        <f t="shared" si="20"/>
        <v>1624</v>
      </c>
      <c r="R23" s="71">
        <v>6020</v>
      </c>
      <c r="S23" s="216">
        <f t="shared" si="21"/>
        <v>2408</v>
      </c>
      <c r="T23" s="71">
        <v>9450</v>
      </c>
      <c r="U23" s="216">
        <f t="shared" si="22"/>
        <v>3780</v>
      </c>
      <c r="V23" s="426"/>
      <c r="W23" s="72">
        <v>1400</v>
      </c>
      <c r="X23" s="215">
        <f t="shared" si="42"/>
        <v>560</v>
      </c>
      <c r="Y23" s="71">
        <v>2100</v>
      </c>
      <c r="Z23" s="216">
        <f t="shared" si="43"/>
        <v>840</v>
      </c>
      <c r="AA23" s="71">
        <v>2940</v>
      </c>
      <c r="AB23" s="216">
        <f t="shared" si="4"/>
        <v>1176</v>
      </c>
      <c r="AC23" s="71">
        <v>2030</v>
      </c>
      <c r="AD23" s="216">
        <f t="shared" si="44"/>
        <v>812</v>
      </c>
      <c r="AE23" s="71">
        <v>2800</v>
      </c>
      <c r="AF23" s="216">
        <f t="shared" si="45"/>
        <v>1120</v>
      </c>
      <c r="AG23" s="71">
        <v>1260</v>
      </c>
      <c r="AH23" s="216">
        <f t="shared" si="46"/>
        <v>504</v>
      </c>
      <c r="AI23" s="71">
        <v>3430</v>
      </c>
      <c r="AJ23" s="216">
        <f t="shared" si="47"/>
        <v>1372</v>
      </c>
      <c r="AK23" s="71">
        <v>6300</v>
      </c>
      <c r="AL23" s="216">
        <f t="shared" si="48"/>
        <v>2520</v>
      </c>
      <c r="AM23" s="71">
        <v>1260</v>
      </c>
      <c r="AN23" s="216">
        <f t="shared" si="49"/>
        <v>504</v>
      </c>
      <c r="AO23" s="71">
        <v>1260</v>
      </c>
      <c r="AP23" s="216">
        <f t="shared" si="50"/>
        <v>504</v>
      </c>
      <c r="AQ23" s="71">
        <v>6580</v>
      </c>
      <c r="AR23" s="216">
        <f t="shared" si="51"/>
        <v>2632</v>
      </c>
      <c r="AS23" s="71">
        <v>1890</v>
      </c>
      <c r="AT23" s="216">
        <f t="shared" si="52"/>
        <v>756</v>
      </c>
      <c r="AU23" s="71">
        <v>3290</v>
      </c>
      <c r="AV23" s="216">
        <f t="shared" si="53"/>
        <v>1316</v>
      </c>
      <c r="AW23" s="71">
        <v>2100</v>
      </c>
      <c r="AX23" s="216">
        <f t="shared" si="54"/>
        <v>840</v>
      </c>
      <c r="AY23" s="545">
        <f t="shared" si="23"/>
        <v>78960</v>
      </c>
      <c r="AZ23" s="554">
        <f>'Memorial Custo'!E28</f>
        <v>0.4</v>
      </c>
      <c r="BA23" s="555">
        <f t="shared" si="39"/>
        <v>31584</v>
      </c>
      <c r="BB23" s="103" t="s">
        <v>377</v>
      </c>
      <c r="BC23" s="104" t="s">
        <v>378</v>
      </c>
      <c r="BD23" s="525" t="s">
        <v>378</v>
      </c>
      <c r="BE23" s="89"/>
    </row>
    <row r="24" spans="1:57" ht="134.25" customHeight="1" thickTop="1" thickBot="1">
      <c r="A24" s="971"/>
      <c r="B24" s="901" t="s">
        <v>194</v>
      </c>
      <c r="C24" s="902"/>
      <c r="D24" s="500" t="s">
        <v>804</v>
      </c>
      <c r="E24" s="71" t="s">
        <v>191</v>
      </c>
      <c r="F24" s="72">
        <v>10500</v>
      </c>
      <c r="G24" s="215">
        <f t="shared" si="40"/>
        <v>1680</v>
      </c>
      <c r="H24" s="71">
        <v>4200</v>
      </c>
      <c r="I24" s="216">
        <f t="shared" si="41"/>
        <v>672</v>
      </c>
      <c r="J24" s="71">
        <v>1050</v>
      </c>
      <c r="K24" s="216">
        <f t="shared" si="17"/>
        <v>168</v>
      </c>
      <c r="L24" s="71">
        <v>2940</v>
      </c>
      <c r="M24" s="216">
        <f t="shared" si="18"/>
        <v>470.40000000000003</v>
      </c>
      <c r="N24" s="71">
        <v>2100</v>
      </c>
      <c r="O24" s="216">
        <f t="shared" si="19"/>
        <v>336</v>
      </c>
      <c r="P24" s="71">
        <v>4060</v>
      </c>
      <c r="Q24" s="216">
        <f t="shared" si="20"/>
        <v>649.6</v>
      </c>
      <c r="R24" s="71">
        <v>6020</v>
      </c>
      <c r="S24" s="216">
        <f t="shared" si="21"/>
        <v>963.2</v>
      </c>
      <c r="T24" s="71">
        <v>9450</v>
      </c>
      <c r="U24" s="216">
        <f t="shared" si="22"/>
        <v>1512</v>
      </c>
      <c r="V24" s="426"/>
      <c r="W24" s="72">
        <v>1400</v>
      </c>
      <c r="X24" s="215">
        <f t="shared" si="42"/>
        <v>224</v>
      </c>
      <c r="Y24" s="71">
        <v>2100</v>
      </c>
      <c r="Z24" s="216">
        <f t="shared" si="43"/>
        <v>336</v>
      </c>
      <c r="AA24" s="71">
        <v>2940</v>
      </c>
      <c r="AB24" s="216">
        <f t="shared" si="4"/>
        <v>470.40000000000003</v>
      </c>
      <c r="AC24" s="71">
        <v>2030</v>
      </c>
      <c r="AD24" s="216">
        <f t="shared" si="44"/>
        <v>324.8</v>
      </c>
      <c r="AE24" s="71">
        <v>2800</v>
      </c>
      <c r="AF24" s="216">
        <f t="shared" si="45"/>
        <v>448</v>
      </c>
      <c r="AG24" s="71">
        <v>1260</v>
      </c>
      <c r="AH24" s="216">
        <f t="shared" si="46"/>
        <v>201.6</v>
      </c>
      <c r="AI24" s="71">
        <v>3430</v>
      </c>
      <c r="AJ24" s="216">
        <f t="shared" si="47"/>
        <v>548.80000000000007</v>
      </c>
      <c r="AK24" s="71">
        <v>6300</v>
      </c>
      <c r="AL24" s="216">
        <f t="shared" si="48"/>
        <v>1008</v>
      </c>
      <c r="AM24" s="71">
        <v>1260</v>
      </c>
      <c r="AN24" s="216">
        <f t="shared" si="49"/>
        <v>201.6</v>
      </c>
      <c r="AO24" s="71">
        <v>1260</v>
      </c>
      <c r="AP24" s="216">
        <f t="shared" si="50"/>
        <v>201.6</v>
      </c>
      <c r="AQ24" s="71">
        <v>6580</v>
      </c>
      <c r="AR24" s="216">
        <f t="shared" si="51"/>
        <v>1052.8</v>
      </c>
      <c r="AS24" s="71">
        <v>1890</v>
      </c>
      <c r="AT24" s="216">
        <f t="shared" si="52"/>
        <v>302.40000000000003</v>
      </c>
      <c r="AU24" s="71">
        <v>3290</v>
      </c>
      <c r="AV24" s="216">
        <f t="shared" si="53"/>
        <v>526.4</v>
      </c>
      <c r="AW24" s="71">
        <v>2100</v>
      </c>
      <c r="AX24" s="216">
        <f t="shared" si="54"/>
        <v>336</v>
      </c>
      <c r="AY24" s="545">
        <f t="shared" si="23"/>
        <v>78960</v>
      </c>
      <c r="AZ24" s="554">
        <f>'Memorial Custo'!E31</f>
        <v>0.16</v>
      </c>
      <c r="BA24" s="555">
        <f>AY24*AZ24</f>
        <v>12633.6</v>
      </c>
      <c r="BB24" s="103" t="s">
        <v>377</v>
      </c>
      <c r="BC24" s="104" t="s">
        <v>378</v>
      </c>
      <c r="BD24" s="525" t="s">
        <v>378</v>
      </c>
      <c r="BE24" s="89"/>
    </row>
    <row r="25" spans="1:57" ht="21.75" customHeight="1" thickTop="1" thickBot="1">
      <c r="A25" s="971"/>
      <c r="B25" s="952"/>
      <c r="C25" s="953"/>
      <c r="D25" s="511"/>
      <c r="E25" s="71"/>
      <c r="F25" s="72"/>
      <c r="G25" s="215">
        <f t="shared" si="40"/>
        <v>0</v>
      </c>
      <c r="H25" s="71"/>
      <c r="I25" s="216">
        <f t="shared" si="41"/>
        <v>0</v>
      </c>
      <c r="J25" s="71"/>
      <c r="K25" s="216">
        <f t="shared" si="17"/>
        <v>0</v>
      </c>
      <c r="L25" s="71"/>
      <c r="M25" s="216">
        <f t="shared" si="18"/>
        <v>0</v>
      </c>
      <c r="N25" s="71"/>
      <c r="O25" s="216">
        <f t="shared" si="19"/>
        <v>0</v>
      </c>
      <c r="P25" s="71"/>
      <c r="Q25" s="216">
        <f t="shared" si="20"/>
        <v>0</v>
      </c>
      <c r="R25" s="71"/>
      <c r="S25" s="216">
        <f t="shared" si="21"/>
        <v>0</v>
      </c>
      <c r="T25" s="71"/>
      <c r="U25" s="216">
        <f t="shared" si="22"/>
        <v>0</v>
      </c>
      <c r="V25" s="426"/>
      <c r="W25" s="72"/>
      <c r="X25" s="215">
        <f t="shared" si="42"/>
        <v>0</v>
      </c>
      <c r="Y25" s="71"/>
      <c r="Z25" s="216">
        <f t="shared" si="43"/>
        <v>0</v>
      </c>
      <c r="AA25" s="71"/>
      <c r="AB25" s="216">
        <f t="shared" si="4"/>
        <v>0</v>
      </c>
      <c r="AC25" s="71"/>
      <c r="AD25" s="216">
        <f t="shared" si="44"/>
        <v>0</v>
      </c>
      <c r="AE25" s="71"/>
      <c r="AF25" s="216">
        <f t="shared" si="45"/>
        <v>0</v>
      </c>
      <c r="AG25" s="71"/>
      <c r="AH25" s="216">
        <f t="shared" si="46"/>
        <v>0</v>
      </c>
      <c r="AI25" s="71"/>
      <c r="AJ25" s="216">
        <f t="shared" si="47"/>
        <v>0</v>
      </c>
      <c r="AK25" s="71"/>
      <c r="AL25" s="216">
        <f t="shared" si="48"/>
        <v>0</v>
      </c>
      <c r="AM25" s="71"/>
      <c r="AN25" s="216">
        <f t="shared" si="49"/>
        <v>0</v>
      </c>
      <c r="AO25" s="71"/>
      <c r="AP25" s="216">
        <f t="shared" si="50"/>
        <v>0</v>
      </c>
      <c r="AQ25" s="71"/>
      <c r="AR25" s="216">
        <f t="shared" si="51"/>
        <v>0</v>
      </c>
      <c r="AS25" s="71"/>
      <c r="AT25" s="216">
        <f t="shared" si="52"/>
        <v>0</v>
      </c>
      <c r="AU25" s="71"/>
      <c r="AV25" s="216">
        <f t="shared" si="53"/>
        <v>0</v>
      </c>
      <c r="AW25" s="71"/>
      <c r="AX25" s="216">
        <f t="shared" si="54"/>
        <v>0</v>
      </c>
      <c r="AY25" s="545">
        <f t="shared" si="23"/>
        <v>0</v>
      </c>
      <c r="AZ25" s="557"/>
      <c r="BA25" s="555">
        <f>AY25*AZ25</f>
        <v>0</v>
      </c>
      <c r="BB25" s="145"/>
      <c r="BC25" s="146"/>
      <c r="BD25" s="526"/>
      <c r="BE25" s="89"/>
    </row>
    <row r="26" spans="1:57" ht="21.75" customHeight="1" thickTop="1" thickBot="1">
      <c r="A26" s="971"/>
      <c r="B26" s="952"/>
      <c r="C26" s="953"/>
      <c r="D26" s="558"/>
      <c r="E26" s="140"/>
      <c r="F26" s="72"/>
      <c r="G26" s="215">
        <f t="shared" si="40"/>
        <v>0</v>
      </c>
      <c r="H26" s="71"/>
      <c r="I26" s="216">
        <f t="shared" si="41"/>
        <v>0</v>
      </c>
      <c r="J26" s="71"/>
      <c r="K26" s="216">
        <f t="shared" si="17"/>
        <v>0</v>
      </c>
      <c r="L26" s="71"/>
      <c r="M26" s="216">
        <f t="shared" si="18"/>
        <v>0</v>
      </c>
      <c r="N26" s="71"/>
      <c r="O26" s="216">
        <f t="shared" si="19"/>
        <v>0</v>
      </c>
      <c r="P26" s="71"/>
      <c r="Q26" s="216">
        <f t="shared" si="20"/>
        <v>0</v>
      </c>
      <c r="R26" s="71"/>
      <c r="S26" s="216">
        <f t="shared" si="21"/>
        <v>0</v>
      </c>
      <c r="T26" s="71"/>
      <c r="U26" s="216">
        <f t="shared" si="22"/>
        <v>0</v>
      </c>
      <c r="V26" s="426"/>
      <c r="W26" s="72"/>
      <c r="X26" s="215">
        <f t="shared" si="42"/>
        <v>0</v>
      </c>
      <c r="Y26" s="71"/>
      <c r="Z26" s="216">
        <f t="shared" si="43"/>
        <v>0</v>
      </c>
      <c r="AA26" s="71"/>
      <c r="AB26" s="216">
        <f t="shared" si="4"/>
        <v>0</v>
      </c>
      <c r="AC26" s="71"/>
      <c r="AD26" s="216">
        <f t="shared" si="44"/>
        <v>0</v>
      </c>
      <c r="AE26" s="71"/>
      <c r="AF26" s="216">
        <f t="shared" si="45"/>
        <v>0</v>
      </c>
      <c r="AG26" s="71"/>
      <c r="AH26" s="216">
        <f t="shared" si="46"/>
        <v>0</v>
      </c>
      <c r="AI26" s="71"/>
      <c r="AJ26" s="216">
        <f t="shared" si="47"/>
        <v>0</v>
      </c>
      <c r="AK26" s="71"/>
      <c r="AL26" s="216">
        <f t="shared" si="48"/>
        <v>0</v>
      </c>
      <c r="AM26" s="71"/>
      <c r="AN26" s="216">
        <f t="shared" si="49"/>
        <v>0</v>
      </c>
      <c r="AO26" s="71"/>
      <c r="AP26" s="216">
        <f t="shared" si="50"/>
        <v>0</v>
      </c>
      <c r="AQ26" s="71"/>
      <c r="AR26" s="216">
        <f t="shared" si="51"/>
        <v>0</v>
      </c>
      <c r="AS26" s="71"/>
      <c r="AT26" s="216">
        <f t="shared" si="52"/>
        <v>0</v>
      </c>
      <c r="AU26" s="71"/>
      <c r="AV26" s="216">
        <f t="shared" si="53"/>
        <v>0</v>
      </c>
      <c r="AW26" s="71"/>
      <c r="AX26" s="216">
        <f t="shared" si="54"/>
        <v>0</v>
      </c>
      <c r="AY26" s="545">
        <f t="shared" si="23"/>
        <v>0</v>
      </c>
      <c r="AZ26" s="557"/>
      <c r="BA26" s="555">
        <f>AY26*AZ26</f>
        <v>0</v>
      </c>
      <c r="BB26" s="145"/>
      <c r="BC26" s="146"/>
      <c r="BD26" s="526"/>
      <c r="BE26" s="89"/>
    </row>
    <row r="27" spans="1:57" ht="33.75" customHeight="1" thickTop="1" thickBot="1">
      <c r="A27" s="972"/>
      <c r="B27" s="966"/>
      <c r="C27" s="967"/>
      <c r="D27" s="512"/>
      <c r="E27" s="78"/>
      <c r="F27" s="79"/>
      <c r="G27" s="217">
        <f t="shared" si="40"/>
        <v>0</v>
      </c>
      <c r="H27" s="78"/>
      <c r="I27" s="218">
        <f t="shared" si="41"/>
        <v>0</v>
      </c>
      <c r="J27" s="78"/>
      <c r="K27" s="218">
        <f t="shared" si="17"/>
        <v>0</v>
      </c>
      <c r="L27" s="78"/>
      <c r="M27" s="218">
        <f t="shared" si="18"/>
        <v>0</v>
      </c>
      <c r="N27" s="78"/>
      <c r="O27" s="218">
        <f t="shared" si="19"/>
        <v>0</v>
      </c>
      <c r="P27" s="78"/>
      <c r="Q27" s="218">
        <f t="shared" si="20"/>
        <v>0</v>
      </c>
      <c r="R27" s="78"/>
      <c r="S27" s="218">
        <f t="shared" si="21"/>
        <v>0</v>
      </c>
      <c r="T27" s="78"/>
      <c r="U27" s="218">
        <f t="shared" si="22"/>
        <v>0</v>
      </c>
      <c r="V27" s="427"/>
      <c r="W27" s="79"/>
      <c r="X27" s="373">
        <f t="shared" si="42"/>
        <v>0</v>
      </c>
      <c r="Y27" s="78"/>
      <c r="Z27" s="374">
        <f t="shared" si="43"/>
        <v>0</v>
      </c>
      <c r="AA27" s="78"/>
      <c r="AB27" s="216">
        <f t="shared" si="4"/>
        <v>0</v>
      </c>
      <c r="AC27" s="78"/>
      <c r="AD27" s="374">
        <f t="shared" si="44"/>
        <v>0</v>
      </c>
      <c r="AE27" s="78"/>
      <c r="AF27" s="374">
        <f t="shared" si="45"/>
        <v>0</v>
      </c>
      <c r="AG27" s="78"/>
      <c r="AH27" s="374">
        <f t="shared" si="46"/>
        <v>0</v>
      </c>
      <c r="AI27" s="78"/>
      <c r="AJ27" s="374">
        <f t="shared" si="47"/>
        <v>0</v>
      </c>
      <c r="AK27" s="78"/>
      <c r="AL27" s="374">
        <f t="shared" si="48"/>
        <v>0</v>
      </c>
      <c r="AM27" s="78"/>
      <c r="AN27" s="374">
        <f t="shared" si="49"/>
        <v>0</v>
      </c>
      <c r="AO27" s="78"/>
      <c r="AP27" s="374">
        <f t="shared" si="50"/>
        <v>0</v>
      </c>
      <c r="AQ27" s="78"/>
      <c r="AR27" s="374">
        <f t="shared" si="51"/>
        <v>0</v>
      </c>
      <c r="AS27" s="78"/>
      <c r="AT27" s="374">
        <f t="shared" si="52"/>
        <v>0</v>
      </c>
      <c r="AU27" s="78"/>
      <c r="AV27" s="374">
        <f t="shared" si="53"/>
        <v>0</v>
      </c>
      <c r="AW27" s="78"/>
      <c r="AX27" s="374">
        <f t="shared" si="54"/>
        <v>0</v>
      </c>
      <c r="AY27" s="545">
        <f t="shared" si="23"/>
        <v>0</v>
      </c>
      <c r="AZ27" s="559"/>
      <c r="BA27" s="560">
        <f>AY27*AZ27</f>
        <v>0</v>
      </c>
      <c r="BB27" s="148"/>
      <c r="BC27" s="149"/>
      <c r="BD27" s="527"/>
      <c r="BE27" s="89"/>
    </row>
    <row r="28" spans="1:57" ht="30" customHeight="1" thickTop="1" thickBot="1">
      <c r="A28" s="883" t="s">
        <v>214</v>
      </c>
      <c r="B28" s="883"/>
      <c r="C28" s="883"/>
      <c r="D28" s="883"/>
      <c r="E28" s="883"/>
      <c r="F28" s="188"/>
      <c r="G28" s="214">
        <f>SUM(G6:G27)</f>
        <v>36102.31</v>
      </c>
      <c r="H28" s="188"/>
      <c r="I28" s="214">
        <f>SUM(I6:I27)</f>
        <v>14956.199999999999</v>
      </c>
      <c r="J28" s="188"/>
      <c r="K28" s="214">
        <f>SUM(K6:K27)</f>
        <v>6244.4100000000008</v>
      </c>
      <c r="L28" s="188"/>
      <c r="M28" s="214">
        <f>SUM(M6:M27)</f>
        <v>7563</v>
      </c>
      <c r="N28" s="188"/>
      <c r="O28" s="214">
        <f>SUM(O6:O27)</f>
        <v>16327.5</v>
      </c>
      <c r="P28" s="188"/>
      <c r="Q28" s="214">
        <f>SUM(Q6:Q27)</f>
        <v>13518.01</v>
      </c>
      <c r="R28" s="188"/>
      <c r="S28" s="214">
        <f>SUM(S6:S27)</f>
        <v>11612.800000000001</v>
      </c>
      <c r="T28" s="188"/>
      <c r="U28" s="214">
        <f>SUM(U6:U27)</f>
        <v>33679.81</v>
      </c>
      <c r="V28" s="428"/>
      <c r="W28" s="228"/>
      <c r="X28" s="375">
        <f>SUM(X6:X27)</f>
        <v>3832</v>
      </c>
      <c r="Y28" s="228"/>
      <c r="Z28" s="375">
        <f>SUM(Z6:Z27)</f>
        <v>7259.28</v>
      </c>
      <c r="AA28" s="228"/>
      <c r="AB28" s="375">
        <f>SUM(AB6:AB27)</f>
        <v>10096.06</v>
      </c>
      <c r="AC28" s="228"/>
      <c r="AD28" s="375">
        <f>SUM(AD6:AD27)</f>
        <v>5036.05</v>
      </c>
      <c r="AE28" s="228"/>
      <c r="AF28" s="375">
        <f>SUM(AF6:AF27)</f>
        <v>10344.299999999999</v>
      </c>
      <c r="AG28" s="228"/>
      <c r="AH28" s="375">
        <f>SUM(AH6:AH27)</f>
        <v>3133.2</v>
      </c>
      <c r="AI28" s="228"/>
      <c r="AJ28" s="375">
        <f>SUM(AJ6:AJ27)</f>
        <v>12307.4</v>
      </c>
      <c r="AK28" s="228"/>
      <c r="AL28" s="375">
        <f>SUM(AL6:AL27)</f>
        <v>20825.5</v>
      </c>
      <c r="AM28" s="376"/>
      <c r="AN28" s="375">
        <f>SUM(AN6:AN27)</f>
        <v>4355.71</v>
      </c>
      <c r="AO28" s="376"/>
      <c r="AP28" s="375">
        <f>SUM(AP6:AP27)</f>
        <v>4355.71</v>
      </c>
      <c r="AQ28" s="376"/>
      <c r="AR28" s="375">
        <f>SUM(AR6:AR27)</f>
        <v>19869.71</v>
      </c>
      <c r="AS28" s="376"/>
      <c r="AT28" s="375">
        <f>SUM(AT6:AT27)</f>
        <v>3352.5499999999997</v>
      </c>
      <c r="AU28" s="376"/>
      <c r="AV28" s="375">
        <f>SUM(AV6:AV27)</f>
        <v>12037.3</v>
      </c>
      <c r="AW28" s="376"/>
      <c r="AX28" s="375">
        <f>SUM(AX6:AX27)</f>
        <v>7613.8</v>
      </c>
      <c r="AY28" s="545">
        <f t="shared" si="23"/>
        <v>0</v>
      </c>
      <c r="AZ28" s="189"/>
      <c r="BA28" s="561">
        <f>SUM(BA6:BA27)</f>
        <v>264422.61</v>
      </c>
      <c r="BB28" s="219"/>
      <c r="BC28" s="7"/>
      <c r="BD28" s="297"/>
      <c r="BE28" s="89"/>
    </row>
    <row r="29" spans="1:57" ht="24.75" customHeight="1" thickTop="1" thickBot="1">
      <c r="A29" s="501" t="s">
        <v>195</v>
      </c>
      <c r="B29" s="497" t="s">
        <v>338</v>
      </c>
      <c r="C29" s="498"/>
      <c r="D29" s="498"/>
      <c r="E29" s="76" t="s">
        <v>121</v>
      </c>
      <c r="F29" s="80">
        <v>0</v>
      </c>
      <c r="G29" s="223">
        <f>F29*AZ29</f>
        <v>0</v>
      </c>
      <c r="H29" s="80">
        <v>0</v>
      </c>
      <c r="I29" s="221">
        <f>H29*AZ29</f>
        <v>0</v>
      </c>
      <c r="J29" s="80">
        <v>0</v>
      </c>
      <c r="K29" s="221">
        <f>J29*AZ29</f>
        <v>0</v>
      </c>
      <c r="L29" s="80">
        <v>0</v>
      </c>
      <c r="M29" s="221">
        <f>L29*AZ29</f>
        <v>0</v>
      </c>
      <c r="N29" s="80">
        <v>0</v>
      </c>
      <c r="O29" s="221">
        <f>N29*AZ29</f>
        <v>0</v>
      </c>
      <c r="P29" s="80">
        <v>0</v>
      </c>
      <c r="Q29" s="221">
        <f>P29*AZ29</f>
        <v>0</v>
      </c>
      <c r="R29" s="80">
        <v>0</v>
      </c>
      <c r="S29" s="221">
        <f>R29*AZ29</f>
        <v>0</v>
      </c>
      <c r="T29" s="80">
        <v>0</v>
      </c>
      <c r="U29" s="221">
        <f>T29*AZ29</f>
        <v>0</v>
      </c>
      <c r="V29" s="429"/>
      <c r="W29" s="80">
        <v>0</v>
      </c>
      <c r="X29" s="377">
        <f t="shared" ref="X29:X44" si="55">W29*AZ29</f>
        <v>0</v>
      </c>
      <c r="Y29" s="80">
        <v>0</v>
      </c>
      <c r="Z29" s="368">
        <f t="shared" ref="Z29:Z44" si="56">Y29*AZ29</f>
        <v>0</v>
      </c>
      <c r="AA29" s="80">
        <v>0</v>
      </c>
      <c r="AB29" s="368">
        <f t="shared" ref="AB29:AB44" si="57">AA29*AZ29</f>
        <v>0</v>
      </c>
      <c r="AC29" s="80">
        <v>0</v>
      </c>
      <c r="AD29" s="368">
        <f t="shared" ref="AD29:AD44" si="58">AC29*AZ29</f>
        <v>0</v>
      </c>
      <c r="AE29" s="80">
        <v>0</v>
      </c>
      <c r="AF29" s="368">
        <f t="shared" ref="AF29:AF44" si="59">AE29*AZ29</f>
        <v>0</v>
      </c>
      <c r="AG29" s="80">
        <v>0</v>
      </c>
      <c r="AH29" s="368">
        <f t="shared" ref="AH29:AH44" si="60">AG29*AZ29</f>
        <v>0</v>
      </c>
      <c r="AI29" s="80">
        <v>0</v>
      </c>
      <c r="AJ29" s="368">
        <f t="shared" ref="AJ29:AJ44" si="61">AI29*AZ29</f>
        <v>0</v>
      </c>
      <c r="AK29" s="80">
        <v>0</v>
      </c>
      <c r="AL29" s="368">
        <f t="shared" ref="AL29:AL44" si="62">AK29*AZ29</f>
        <v>0</v>
      </c>
      <c r="AM29" s="80">
        <v>0</v>
      </c>
      <c r="AN29" s="378">
        <f t="shared" ref="AN29:AN44" si="63">AM29*AZ29</f>
        <v>0</v>
      </c>
      <c r="AO29" s="80">
        <v>0</v>
      </c>
      <c r="AP29" s="378">
        <f t="shared" ref="AP29:AP44" si="64">AO29*AZ29</f>
        <v>0</v>
      </c>
      <c r="AQ29" s="80">
        <v>0</v>
      </c>
      <c r="AR29" s="378">
        <f t="shared" ref="AR29:AR44" si="65">AQ29*AZ29</f>
        <v>0</v>
      </c>
      <c r="AS29" s="80">
        <v>0</v>
      </c>
      <c r="AT29" s="378">
        <f t="shared" ref="AT29:AT44" si="66">AS29*AZ29</f>
        <v>0</v>
      </c>
      <c r="AU29" s="80">
        <v>0</v>
      </c>
      <c r="AV29" s="378">
        <f t="shared" ref="AV29:AV44" si="67">AU29*AZ29</f>
        <v>0</v>
      </c>
      <c r="AW29" s="80">
        <v>0</v>
      </c>
      <c r="AX29" s="378">
        <f t="shared" ref="AX29:AX44" si="68">AW29*AZ29</f>
        <v>0</v>
      </c>
      <c r="AY29" s="545">
        <f t="shared" si="23"/>
        <v>0</v>
      </c>
      <c r="AZ29" s="562">
        <f>'Memorial Custo'!F60</f>
        <v>62.88</v>
      </c>
      <c r="BA29" s="552">
        <f t="shared" si="39"/>
        <v>0</v>
      </c>
      <c r="BB29" s="107" t="s">
        <v>377</v>
      </c>
      <c r="BC29" s="108" t="s">
        <v>378</v>
      </c>
      <c r="BD29" s="528" t="s">
        <v>378</v>
      </c>
      <c r="BE29" s="220"/>
    </row>
    <row r="30" spans="1:57" ht="186" customHeight="1" thickTop="1" thickBot="1">
      <c r="A30" s="502"/>
      <c r="B30" s="499" t="s">
        <v>247</v>
      </c>
      <c r="C30" s="500"/>
      <c r="D30" s="500" t="s">
        <v>805</v>
      </c>
      <c r="E30" s="71" t="s">
        <v>196</v>
      </c>
      <c r="F30" s="73">
        <v>900</v>
      </c>
      <c r="G30" s="224">
        <f t="shared" ref="G30:G44" si="69">F30*AZ30</f>
        <v>4401</v>
      </c>
      <c r="H30" s="73">
        <v>400</v>
      </c>
      <c r="I30" s="201">
        <f t="shared" ref="I30:I44" si="70">H30*AZ30</f>
        <v>1955.9999999999998</v>
      </c>
      <c r="J30" s="73">
        <v>0</v>
      </c>
      <c r="K30" s="201">
        <f t="shared" ref="K30:K44" si="71">J30*AZ30</f>
        <v>0</v>
      </c>
      <c r="L30" s="73">
        <v>175</v>
      </c>
      <c r="M30" s="201">
        <f t="shared" ref="M30:M44" si="72">L30*AZ30</f>
        <v>855.75</v>
      </c>
      <c r="N30" s="73">
        <v>75</v>
      </c>
      <c r="O30" s="201">
        <f t="shared" ref="O30:O44" si="73">N30*AZ30</f>
        <v>366.75</v>
      </c>
      <c r="P30" s="73">
        <v>250</v>
      </c>
      <c r="Q30" s="201">
        <f t="shared" ref="Q30:Q44" si="74">P30*AZ30</f>
        <v>1222.5</v>
      </c>
      <c r="R30" s="73">
        <v>200</v>
      </c>
      <c r="S30" s="201">
        <f t="shared" ref="S30:S44" si="75">R30*AZ30</f>
        <v>977.99999999999989</v>
      </c>
      <c r="T30" s="73">
        <v>900</v>
      </c>
      <c r="U30" s="201">
        <f t="shared" ref="U30:U44" si="76">T30*AZ30</f>
        <v>4401</v>
      </c>
      <c r="V30" s="430"/>
      <c r="W30" s="73">
        <v>150</v>
      </c>
      <c r="X30" s="224">
        <f t="shared" si="55"/>
        <v>733.5</v>
      </c>
      <c r="Y30" s="73">
        <v>200</v>
      </c>
      <c r="Z30" s="201">
        <f t="shared" si="56"/>
        <v>977.99999999999989</v>
      </c>
      <c r="AA30" s="73">
        <v>400</v>
      </c>
      <c r="AB30" s="201">
        <f t="shared" si="57"/>
        <v>1955.9999999999998</v>
      </c>
      <c r="AC30" s="73">
        <v>125</v>
      </c>
      <c r="AD30" s="201">
        <f t="shared" si="58"/>
        <v>611.25</v>
      </c>
      <c r="AE30" s="73">
        <v>350</v>
      </c>
      <c r="AF30" s="201">
        <f t="shared" si="59"/>
        <v>1711.5</v>
      </c>
      <c r="AG30" s="73">
        <v>75</v>
      </c>
      <c r="AH30" s="201">
        <f t="shared" si="60"/>
        <v>366.75</v>
      </c>
      <c r="AI30" s="73">
        <v>400</v>
      </c>
      <c r="AJ30" s="201">
        <f t="shared" si="61"/>
        <v>1955.9999999999998</v>
      </c>
      <c r="AK30" s="73">
        <v>960</v>
      </c>
      <c r="AL30" s="201">
        <f t="shared" si="62"/>
        <v>4694.3999999999996</v>
      </c>
      <c r="AM30" s="73">
        <v>100</v>
      </c>
      <c r="AN30" s="379">
        <f t="shared" si="63"/>
        <v>488.99999999999994</v>
      </c>
      <c r="AO30" s="73">
        <v>100</v>
      </c>
      <c r="AP30" s="379">
        <f t="shared" si="64"/>
        <v>488.99999999999994</v>
      </c>
      <c r="AQ30" s="73">
        <v>850</v>
      </c>
      <c r="AR30" s="379">
        <f t="shared" si="65"/>
        <v>4156.5</v>
      </c>
      <c r="AS30" s="73">
        <v>0</v>
      </c>
      <c r="AT30" s="379">
        <f t="shared" si="66"/>
        <v>0</v>
      </c>
      <c r="AU30" s="73">
        <v>450</v>
      </c>
      <c r="AV30" s="379">
        <f t="shared" si="67"/>
        <v>2200.5</v>
      </c>
      <c r="AW30" s="73">
        <v>300</v>
      </c>
      <c r="AX30" s="379">
        <f t="shared" si="68"/>
        <v>1467</v>
      </c>
      <c r="AY30" s="545">
        <f t="shared" si="23"/>
        <v>7360</v>
      </c>
      <c r="AZ30" s="563">
        <f>'Memorial Custo'!E34</f>
        <v>4.8899999999999997</v>
      </c>
      <c r="BA30" s="555">
        <f t="shared" si="39"/>
        <v>35990.399999999994</v>
      </c>
      <c r="BB30" s="103" t="s">
        <v>377</v>
      </c>
      <c r="BC30" s="104" t="s">
        <v>378</v>
      </c>
      <c r="BD30" s="525" t="s">
        <v>378</v>
      </c>
    </row>
    <row r="31" spans="1:57" ht="166.5" customHeight="1" thickTop="1" thickBot="1">
      <c r="A31" s="502"/>
      <c r="B31" s="499" t="s">
        <v>197</v>
      </c>
      <c r="C31" s="500"/>
      <c r="D31" s="500" t="s">
        <v>806</v>
      </c>
      <c r="E31" s="71" t="s">
        <v>118</v>
      </c>
      <c r="F31" s="73">
        <v>18</v>
      </c>
      <c r="G31" s="224">
        <f t="shared" si="69"/>
        <v>1656.18</v>
      </c>
      <c r="H31" s="73">
        <v>8</v>
      </c>
      <c r="I31" s="201">
        <f t="shared" si="70"/>
        <v>736.08</v>
      </c>
      <c r="J31" s="73">
        <v>0</v>
      </c>
      <c r="K31" s="201">
        <f t="shared" si="71"/>
        <v>0</v>
      </c>
      <c r="L31" s="73">
        <v>7</v>
      </c>
      <c r="M31" s="201">
        <f t="shared" si="72"/>
        <v>644.07000000000005</v>
      </c>
      <c r="N31" s="73">
        <v>3</v>
      </c>
      <c r="O31" s="201">
        <f t="shared" si="73"/>
        <v>276.03000000000003</v>
      </c>
      <c r="P31" s="73">
        <v>8</v>
      </c>
      <c r="Q31" s="201">
        <f t="shared" si="74"/>
        <v>736.08</v>
      </c>
      <c r="R31" s="73">
        <v>8</v>
      </c>
      <c r="S31" s="201">
        <f t="shared" si="75"/>
        <v>736.08</v>
      </c>
      <c r="T31" s="73">
        <v>18</v>
      </c>
      <c r="U31" s="201">
        <f t="shared" si="76"/>
        <v>1656.18</v>
      </c>
      <c r="V31" s="430"/>
      <c r="W31" s="73">
        <v>3</v>
      </c>
      <c r="X31" s="224">
        <f t="shared" si="55"/>
        <v>276.03000000000003</v>
      </c>
      <c r="Y31" s="73">
        <v>4</v>
      </c>
      <c r="Z31" s="201">
        <f t="shared" si="56"/>
        <v>368.04</v>
      </c>
      <c r="AA31" s="73">
        <v>8</v>
      </c>
      <c r="AB31" s="201">
        <f t="shared" si="57"/>
        <v>736.08</v>
      </c>
      <c r="AC31" s="73">
        <v>5</v>
      </c>
      <c r="AD31" s="201">
        <f t="shared" si="58"/>
        <v>460.05</v>
      </c>
      <c r="AE31" s="73">
        <v>7</v>
      </c>
      <c r="AF31" s="201">
        <f t="shared" si="59"/>
        <v>644.07000000000005</v>
      </c>
      <c r="AG31" s="73">
        <v>3</v>
      </c>
      <c r="AH31" s="201">
        <f t="shared" si="60"/>
        <v>276.03000000000003</v>
      </c>
      <c r="AI31" s="73">
        <v>8</v>
      </c>
      <c r="AJ31" s="201">
        <f t="shared" si="61"/>
        <v>736.08</v>
      </c>
      <c r="AK31" s="73">
        <v>16</v>
      </c>
      <c r="AL31" s="201">
        <f t="shared" si="62"/>
        <v>1472.16</v>
      </c>
      <c r="AM31" s="73">
        <v>2</v>
      </c>
      <c r="AN31" s="379">
        <f t="shared" si="63"/>
        <v>184.02</v>
      </c>
      <c r="AO31" s="73">
        <v>2</v>
      </c>
      <c r="AP31" s="379">
        <f t="shared" si="64"/>
        <v>184.02</v>
      </c>
      <c r="AQ31" s="73">
        <v>17</v>
      </c>
      <c r="AR31" s="379">
        <f t="shared" si="65"/>
        <v>1564.17</v>
      </c>
      <c r="AS31" s="73">
        <v>5</v>
      </c>
      <c r="AT31" s="379">
        <f t="shared" si="66"/>
        <v>460.05</v>
      </c>
      <c r="AU31" s="73">
        <v>9</v>
      </c>
      <c r="AV31" s="379">
        <f t="shared" si="67"/>
        <v>828.09</v>
      </c>
      <c r="AW31" s="73">
        <v>6</v>
      </c>
      <c r="AX31" s="379">
        <f t="shared" si="68"/>
        <v>552.06000000000006</v>
      </c>
      <c r="AY31" s="545">
        <f t="shared" si="23"/>
        <v>165</v>
      </c>
      <c r="AZ31" s="563">
        <f>'Memorial Custo'!E37</f>
        <v>92.01</v>
      </c>
      <c r="BA31" s="555">
        <f t="shared" si="39"/>
        <v>15181.650000000001</v>
      </c>
      <c r="BB31" s="103" t="s">
        <v>377</v>
      </c>
      <c r="BC31" s="104" t="s">
        <v>378</v>
      </c>
      <c r="BD31" s="525" t="s">
        <v>378</v>
      </c>
    </row>
    <row r="32" spans="1:57" ht="14.25" thickTop="1" thickBot="1">
      <c r="A32" s="502"/>
      <c r="B32" s="182" t="s">
        <v>451</v>
      </c>
      <c r="C32" s="183"/>
      <c r="D32" s="183"/>
      <c r="E32" s="71" t="s">
        <v>119</v>
      </c>
      <c r="F32" s="73">
        <v>0</v>
      </c>
      <c r="G32" s="224">
        <f t="shared" si="69"/>
        <v>0</v>
      </c>
      <c r="H32" s="73">
        <v>0</v>
      </c>
      <c r="I32" s="201">
        <f t="shared" si="70"/>
        <v>0</v>
      </c>
      <c r="J32" s="73">
        <v>0</v>
      </c>
      <c r="K32" s="201">
        <f t="shared" si="71"/>
        <v>0</v>
      </c>
      <c r="L32" s="73">
        <v>0</v>
      </c>
      <c r="M32" s="201">
        <f t="shared" si="72"/>
        <v>0</v>
      </c>
      <c r="N32" s="73">
        <v>0</v>
      </c>
      <c r="O32" s="201">
        <f t="shared" si="73"/>
        <v>0</v>
      </c>
      <c r="P32" s="73">
        <v>0</v>
      </c>
      <c r="Q32" s="201">
        <f t="shared" si="74"/>
        <v>0</v>
      </c>
      <c r="R32" s="73">
        <v>0</v>
      </c>
      <c r="S32" s="201">
        <f t="shared" si="75"/>
        <v>0</v>
      </c>
      <c r="T32" s="73">
        <v>0</v>
      </c>
      <c r="U32" s="201">
        <f t="shared" si="76"/>
        <v>0</v>
      </c>
      <c r="V32" s="430"/>
      <c r="W32" s="73">
        <v>0</v>
      </c>
      <c r="X32" s="224">
        <f t="shared" si="55"/>
        <v>0</v>
      </c>
      <c r="Y32" s="73">
        <v>0</v>
      </c>
      <c r="Z32" s="201">
        <f t="shared" si="56"/>
        <v>0</v>
      </c>
      <c r="AA32" s="73">
        <v>0</v>
      </c>
      <c r="AB32" s="201">
        <f t="shared" si="57"/>
        <v>0</v>
      </c>
      <c r="AC32" s="73">
        <v>0</v>
      </c>
      <c r="AD32" s="201">
        <f t="shared" si="58"/>
        <v>0</v>
      </c>
      <c r="AE32" s="73">
        <v>0</v>
      </c>
      <c r="AF32" s="201">
        <f t="shared" si="59"/>
        <v>0</v>
      </c>
      <c r="AG32" s="73">
        <v>0</v>
      </c>
      <c r="AH32" s="201">
        <f t="shared" si="60"/>
        <v>0</v>
      </c>
      <c r="AI32" s="73">
        <v>0</v>
      </c>
      <c r="AJ32" s="201">
        <f t="shared" si="61"/>
        <v>0</v>
      </c>
      <c r="AK32" s="73">
        <v>0</v>
      </c>
      <c r="AL32" s="201">
        <f t="shared" si="62"/>
        <v>0</v>
      </c>
      <c r="AM32" s="73">
        <v>0</v>
      </c>
      <c r="AN32" s="379">
        <f t="shared" si="63"/>
        <v>0</v>
      </c>
      <c r="AO32" s="73">
        <v>0</v>
      </c>
      <c r="AP32" s="379">
        <f t="shared" si="64"/>
        <v>0</v>
      </c>
      <c r="AQ32" s="73">
        <v>0</v>
      </c>
      <c r="AR32" s="379">
        <f t="shared" si="65"/>
        <v>0</v>
      </c>
      <c r="AS32" s="73">
        <v>0</v>
      </c>
      <c r="AT32" s="379">
        <f t="shared" si="66"/>
        <v>0</v>
      </c>
      <c r="AU32" s="73">
        <v>0</v>
      </c>
      <c r="AV32" s="379">
        <f t="shared" si="67"/>
        <v>0</v>
      </c>
      <c r="AW32" s="73">
        <v>0</v>
      </c>
      <c r="AX32" s="379">
        <f t="shared" si="68"/>
        <v>0</v>
      </c>
      <c r="AY32" s="545">
        <f t="shared" si="23"/>
        <v>0</v>
      </c>
      <c r="AZ32" s="563">
        <v>50.54</v>
      </c>
      <c r="BA32" s="555">
        <f t="shared" si="39"/>
        <v>0</v>
      </c>
      <c r="BB32" s="98" t="s">
        <v>567</v>
      </c>
      <c r="BC32" s="99" t="s">
        <v>381</v>
      </c>
      <c r="BD32" s="524" t="s">
        <v>381</v>
      </c>
    </row>
    <row r="33" spans="1:57" ht="14.25" thickTop="1" thickBot="1">
      <c r="A33" s="502"/>
      <c r="B33" s="182" t="s">
        <v>336</v>
      </c>
      <c r="C33" s="183"/>
      <c r="D33" s="183"/>
      <c r="E33" s="71" t="s">
        <v>119</v>
      </c>
      <c r="F33" s="109">
        <v>0</v>
      </c>
      <c r="G33" s="224">
        <f t="shared" si="69"/>
        <v>0</v>
      </c>
      <c r="H33" s="109">
        <v>0</v>
      </c>
      <c r="I33" s="201">
        <f t="shared" si="70"/>
        <v>0</v>
      </c>
      <c r="J33" s="109">
        <v>0</v>
      </c>
      <c r="K33" s="201">
        <f t="shared" si="71"/>
        <v>0</v>
      </c>
      <c r="L33" s="109">
        <v>0</v>
      </c>
      <c r="M33" s="201">
        <f t="shared" si="72"/>
        <v>0</v>
      </c>
      <c r="N33" s="109">
        <v>0</v>
      </c>
      <c r="O33" s="201">
        <f t="shared" si="73"/>
        <v>0</v>
      </c>
      <c r="P33" s="109">
        <v>0</v>
      </c>
      <c r="Q33" s="201">
        <f t="shared" si="74"/>
        <v>0</v>
      </c>
      <c r="R33" s="109">
        <v>0</v>
      </c>
      <c r="S33" s="201">
        <f t="shared" si="75"/>
        <v>0</v>
      </c>
      <c r="T33" s="109">
        <v>0</v>
      </c>
      <c r="U33" s="201">
        <f t="shared" si="76"/>
        <v>0</v>
      </c>
      <c r="V33" s="430"/>
      <c r="W33" s="109">
        <v>0</v>
      </c>
      <c r="X33" s="224">
        <f t="shared" si="55"/>
        <v>0</v>
      </c>
      <c r="Y33" s="109">
        <v>0</v>
      </c>
      <c r="Z33" s="201">
        <f t="shared" si="56"/>
        <v>0</v>
      </c>
      <c r="AA33" s="109">
        <v>0</v>
      </c>
      <c r="AB33" s="201">
        <f t="shared" si="57"/>
        <v>0</v>
      </c>
      <c r="AC33" s="109">
        <v>0</v>
      </c>
      <c r="AD33" s="201">
        <f t="shared" si="58"/>
        <v>0</v>
      </c>
      <c r="AE33" s="109">
        <v>0</v>
      </c>
      <c r="AF33" s="201">
        <f t="shared" si="59"/>
        <v>0</v>
      </c>
      <c r="AG33" s="109">
        <v>0</v>
      </c>
      <c r="AH33" s="201">
        <f t="shared" si="60"/>
        <v>0</v>
      </c>
      <c r="AI33" s="109">
        <v>0</v>
      </c>
      <c r="AJ33" s="201">
        <f t="shared" si="61"/>
        <v>0</v>
      </c>
      <c r="AK33" s="109">
        <v>0</v>
      </c>
      <c r="AL33" s="201">
        <f t="shared" si="62"/>
        <v>0</v>
      </c>
      <c r="AM33" s="109">
        <v>0</v>
      </c>
      <c r="AN33" s="379">
        <f t="shared" si="63"/>
        <v>0</v>
      </c>
      <c r="AO33" s="109">
        <v>0</v>
      </c>
      <c r="AP33" s="379">
        <f t="shared" si="64"/>
        <v>0</v>
      </c>
      <c r="AQ33" s="109">
        <v>0</v>
      </c>
      <c r="AR33" s="379">
        <f t="shared" si="65"/>
        <v>0</v>
      </c>
      <c r="AS33" s="109">
        <v>0</v>
      </c>
      <c r="AT33" s="379">
        <f t="shared" si="66"/>
        <v>0</v>
      </c>
      <c r="AU33" s="109">
        <v>0</v>
      </c>
      <c r="AV33" s="379">
        <f t="shared" si="67"/>
        <v>0</v>
      </c>
      <c r="AW33" s="109">
        <v>0</v>
      </c>
      <c r="AX33" s="379">
        <f t="shared" si="68"/>
        <v>0</v>
      </c>
      <c r="AY33" s="545">
        <f t="shared" si="23"/>
        <v>0</v>
      </c>
      <c r="AZ33" s="563">
        <v>81.95</v>
      </c>
      <c r="BA33" s="555">
        <f t="shared" si="39"/>
        <v>0</v>
      </c>
      <c r="BB33" s="98" t="s">
        <v>567</v>
      </c>
      <c r="BC33" s="99" t="s">
        <v>379</v>
      </c>
      <c r="BD33" s="524" t="s">
        <v>379</v>
      </c>
    </row>
    <row r="34" spans="1:57" ht="14.25" thickTop="1" thickBot="1">
      <c r="A34" s="502"/>
      <c r="B34" s="493" t="s">
        <v>337</v>
      </c>
      <c r="C34" s="494"/>
      <c r="D34" s="494"/>
      <c r="E34" s="71" t="s">
        <v>119</v>
      </c>
      <c r="F34" s="109">
        <v>0</v>
      </c>
      <c r="G34" s="224">
        <f t="shared" si="69"/>
        <v>0</v>
      </c>
      <c r="H34" s="109">
        <v>0</v>
      </c>
      <c r="I34" s="201">
        <f t="shared" si="70"/>
        <v>0</v>
      </c>
      <c r="J34" s="109">
        <v>0</v>
      </c>
      <c r="K34" s="201">
        <f t="shared" si="71"/>
        <v>0</v>
      </c>
      <c r="L34" s="109">
        <v>0</v>
      </c>
      <c r="M34" s="201">
        <f t="shared" si="72"/>
        <v>0</v>
      </c>
      <c r="N34" s="109">
        <v>0</v>
      </c>
      <c r="O34" s="201">
        <f t="shared" si="73"/>
        <v>0</v>
      </c>
      <c r="P34" s="109">
        <v>0</v>
      </c>
      <c r="Q34" s="201">
        <f t="shared" si="74"/>
        <v>0</v>
      </c>
      <c r="R34" s="109">
        <v>0</v>
      </c>
      <c r="S34" s="201">
        <f t="shared" si="75"/>
        <v>0</v>
      </c>
      <c r="T34" s="109">
        <v>0</v>
      </c>
      <c r="U34" s="201">
        <f t="shared" si="76"/>
        <v>0</v>
      </c>
      <c r="V34" s="430"/>
      <c r="W34" s="109">
        <v>0</v>
      </c>
      <c r="X34" s="224">
        <f t="shared" si="55"/>
        <v>0</v>
      </c>
      <c r="Y34" s="109">
        <v>0</v>
      </c>
      <c r="Z34" s="201">
        <f t="shared" si="56"/>
        <v>0</v>
      </c>
      <c r="AA34" s="109">
        <v>0</v>
      </c>
      <c r="AB34" s="201">
        <f t="shared" si="57"/>
        <v>0</v>
      </c>
      <c r="AC34" s="109">
        <v>0</v>
      </c>
      <c r="AD34" s="201">
        <f t="shared" si="58"/>
        <v>0</v>
      </c>
      <c r="AE34" s="109">
        <v>0</v>
      </c>
      <c r="AF34" s="201">
        <f t="shared" si="59"/>
        <v>0</v>
      </c>
      <c r="AG34" s="109">
        <v>0</v>
      </c>
      <c r="AH34" s="201">
        <f t="shared" si="60"/>
        <v>0</v>
      </c>
      <c r="AI34" s="109">
        <v>0</v>
      </c>
      <c r="AJ34" s="201">
        <f t="shared" si="61"/>
        <v>0</v>
      </c>
      <c r="AK34" s="109">
        <v>0</v>
      </c>
      <c r="AL34" s="201">
        <f t="shared" si="62"/>
        <v>0</v>
      </c>
      <c r="AM34" s="109">
        <v>0</v>
      </c>
      <c r="AN34" s="379">
        <f t="shared" si="63"/>
        <v>0</v>
      </c>
      <c r="AO34" s="109">
        <v>0</v>
      </c>
      <c r="AP34" s="379">
        <f t="shared" si="64"/>
        <v>0</v>
      </c>
      <c r="AQ34" s="109">
        <v>0</v>
      </c>
      <c r="AR34" s="379">
        <f t="shared" si="65"/>
        <v>0</v>
      </c>
      <c r="AS34" s="109">
        <v>0</v>
      </c>
      <c r="AT34" s="379">
        <f t="shared" si="66"/>
        <v>0</v>
      </c>
      <c r="AU34" s="109">
        <v>0</v>
      </c>
      <c r="AV34" s="379">
        <f t="shared" si="67"/>
        <v>0</v>
      </c>
      <c r="AW34" s="109">
        <v>0</v>
      </c>
      <c r="AX34" s="379">
        <f t="shared" si="68"/>
        <v>0</v>
      </c>
      <c r="AY34" s="545">
        <f t="shared" si="23"/>
        <v>0</v>
      </c>
      <c r="AZ34" s="563">
        <v>141.31</v>
      </c>
      <c r="BA34" s="555">
        <f t="shared" si="39"/>
        <v>0</v>
      </c>
      <c r="BB34" s="98" t="s">
        <v>567</v>
      </c>
      <c r="BC34" s="99" t="s">
        <v>380</v>
      </c>
      <c r="BD34" s="524" t="s">
        <v>380</v>
      </c>
    </row>
    <row r="35" spans="1:57" ht="24" thickTop="1" thickBot="1">
      <c r="A35" s="502"/>
      <c r="B35" s="493" t="s">
        <v>342</v>
      </c>
      <c r="C35" s="494"/>
      <c r="D35" s="494"/>
      <c r="E35" s="71"/>
      <c r="F35" s="109">
        <v>0</v>
      </c>
      <c r="G35" s="224">
        <f t="shared" si="69"/>
        <v>0</v>
      </c>
      <c r="H35" s="109">
        <v>0</v>
      </c>
      <c r="I35" s="201">
        <f t="shared" si="70"/>
        <v>0</v>
      </c>
      <c r="J35" s="109">
        <v>0</v>
      </c>
      <c r="K35" s="201">
        <f t="shared" si="71"/>
        <v>0</v>
      </c>
      <c r="L35" s="109">
        <v>0</v>
      </c>
      <c r="M35" s="201">
        <f t="shared" si="72"/>
        <v>0</v>
      </c>
      <c r="N35" s="109">
        <v>0</v>
      </c>
      <c r="O35" s="201">
        <f t="shared" si="73"/>
        <v>0</v>
      </c>
      <c r="P35" s="109">
        <v>0</v>
      </c>
      <c r="Q35" s="201">
        <f t="shared" si="74"/>
        <v>0</v>
      </c>
      <c r="R35" s="109">
        <v>0</v>
      </c>
      <c r="S35" s="201">
        <f t="shared" si="75"/>
        <v>0</v>
      </c>
      <c r="T35" s="109">
        <v>0</v>
      </c>
      <c r="U35" s="201">
        <f t="shared" si="76"/>
        <v>0</v>
      </c>
      <c r="V35" s="430"/>
      <c r="W35" s="109">
        <v>0</v>
      </c>
      <c r="X35" s="224">
        <f t="shared" si="55"/>
        <v>0</v>
      </c>
      <c r="Y35" s="109">
        <v>0</v>
      </c>
      <c r="Z35" s="201">
        <f t="shared" si="56"/>
        <v>0</v>
      </c>
      <c r="AA35" s="109">
        <v>0</v>
      </c>
      <c r="AB35" s="201">
        <f t="shared" si="57"/>
        <v>0</v>
      </c>
      <c r="AC35" s="109">
        <v>0</v>
      </c>
      <c r="AD35" s="201">
        <f t="shared" si="58"/>
        <v>0</v>
      </c>
      <c r="AE35" s="109">
        <v>0</v>
      </c>
      <c r="AF35" s="201">
        <f t="shared" si="59"/>
        <v>0</v>
      </c>
      <c r="AG35" s="109">
        <v>0</v>
      </c>
      <c r="AH35" s="201">
        <f t="shared" si="60"/>
        <v>0</v>
      </c>
      <c r="AI35" s="109">
        <v>0</v>
      </c>
      <c r="AJ35" s="201">
        <f t="shared" si="61"/>
        <v>0</v>
      </c>
      <c r="AK35" s="109">
        <v>0</v>
      </c>
      <c r="AL35" s="201">
        <f t="shared" si="62"/>
        <v>0</v>
      </c>
      <c r="AM35" s="109">
        <v>0</v>
      </c>
      <c r="AN35" s="379">
        <f t="shared" si="63"/>
        <v>0</v>
      </c>
      <c r="AO35" s="109">
        <v>0</v>
      </c>
      <c r="AP35" s="379">
        <f t="shared" si="64"/>
        <v>0</v>
      </c>
      <c r="AQ35" s="109">
        <v>0</v>
      </c>
      <c r="AR35" s="379">
        <f t="shared" si="65"/>
        <v>0</v>
      </c>
      <c r="AS35" s="109">
        <v>0</v>
      </c>
      <c r="AT35" s="379">
        <f t="shared" si="66"/>
        <v>0</v>
      </c>
      <c r="AU35" s="109">
        <v>0</v>
      </c>
      <c r="AV35" s="379">
        <f t="shared" si="67"/>
        <v>0</v>
      </c>
      <c r="AW35" s="109">
        <v>0</v>
      </c>
      <c r="AX35" s="379">
        <f t="shared" si="68"/>
        <v>0</v>
      </c>
      <c r="AY35" s="545">
        <f t="shared" si="23"/>
        <v>0</v>
      </c>
      <c r="AZ35" s="563">
        <f>'Memorial Custo'!F54</f>
        <v>882.13</v>
      </c>
      <c r="BA35" s="555">
        <f t="shared" si="39"/>
        <v>0</v>
      </c>
      <c r="BB35" s="103" t="s">
        <v>377</v>
      </c>
      <c r="BC35" s="104" t="s">
        <v>378</v>
      </c>
      <c r="BD35" s="525" t="s">
        <v>378</v>
      </c>
    </row>
    <row r="36" spans="1:57" ht="27" customHeight="1" thickTop="1" thickBot="1">
      <c r="A36" s="502"/>
      <c r="B36" s="493" t="s">
        <v>382</v>
      </c>
      <c r="C36" s="494"/>
      <c r="D36" s="494"/>
      <c r="E36" s="71" t="s">
        <v>193</v>
      </c>
      <c r="F36" s="73">
        <v>0</v>
      </c>
      <c r="G36" s="224">
        <f t="shared" si="69"/>
        <v>0</v>
      </c>
      <c r="H36" s="73">
        <v>0</v>
      </c>
      <c r="I36" s="201">
        <f t="shared" si="70"/>
        <v>0</v>
      </c>
      <c r="J36" s="73">
        <v>0</v>
      </c>
      <c r="K36" s="201">
        <f t="shared" si="71"/>
        <v>0</v>
      </c>
      <c r="L36" s="73">
        <v>0</v>
      </c>
      <c r="M36" s="201">
        <f t="shared" si="72"/>
        <v>0</v>
      </c>
      <c r="N36" s="73">
        <v>0</v>
      </c>
      <c r="O36" s="201">
        <f t="shared" si="73"/>
        <v>0</v>
      </c>
      <c r="P36" s="73">
        <v>0</v>
      </c>
      <c r="Q36" s="201">
        <f t="shared" si="74"/>
        <v>0</v>
      </c>
      <c r="R36" s="73">
        <v>0</v>
      </c>
      <c r="S36" s="201">
        <f t="shared" si="75"/>
        <v>0</v>
      </c>
      <c r="T36" s="73">
        <v>0</v>
      </c>
      <c r="U36" s="201">
        <f t="shared" si="76"/>
        <v>0</v>
      </c>
      <c r="V36" s="430"/>
      <c r="W36" s="73">
        <v>0</v>
      </c>
      <c r="X36" s="224">
        <f t="shared" si="55"/>
        <v>0</v>
      </c>
      <c r="Y36" s="73">
        <v>0</v>
      </c>
      <c r="Z36" s="201">
        <f t="shared" si="56"/>
        <v>0</v>
      </c>
      <c r="AA36" s="73">
        <v>0</v>
      </c>
      <c r="AB36" s="201">
        <f t="shared" si="57"/>
        <v>0</v>
      </c>
      <c r="AC36" s="73">
        <v>0</v>
      </c>
      <c r="AD36" s="201">
        <f t="shared" si="58"/>
        <v>0</v>
      </c>
      <c r="AE36" s="73">
        <v>0</v>
      </c>
      <c r="AF36" s="201">
        <f t="shared" si="59"/>
        <v>0</v>
      </c>
      <c r="AG36" s="73">
        <v>0</v>
      </c>
      <c r="AH36" s="201">
        <f t="shared" si="60"/>
        <v>0</v>
      </c>
      <c r="AI36" s="73">
        <v>0</v>
      </c>
      <c r="AJ36" s="201">
        <f t="shared" si="61"/>
        <v>0</v>
      </c>
      <c r="AK36" s="73">
        <v>0</v>
      </c>
      <c r="AL36" s="201">
        <f t="shared" si="62"/>
        <v>0</v>
      </c>
      <c r="AM36" s="73">
        <v>0</v>
      </c>
      <c r="AN36" s="379">
        <f t="shared" si="63"/>
        <v>0</v>
      </c>
      <c r="AO36" s="73">
        <v>0</v>
      </c>
      <c r="AP36" s="379">
        <f t="shared" si="64"/>
        <v>0</v>
      </c>
      <c r="AQ36" s="73">
        <v>0</v>
      </c>
      <c r="AR36" s="379">
        <f t="shared" si="65"/>
        <v>0</v>
      </c>
      <c r="AS36" s="73">
        <v>0</v>
      </c>
      <c r="AT36" s="379">
        <f t="shared" si="66"/>
        <v>0</v>
      </c>
      <c r="AU36" s="73">
        <v>0</v>
      </c>
      <c r="AV36" s="379">
        <f t="shared" si="67"/>
        <v>0</v>
      </c>
      <c r="AW36" s="73">
        <v>0</v>
      </c>
      <c r="AX36" s="379">
        <f t="shared" si="68"/>
        <v>0</v>
      </c>
      <c r="AY36" s="545">
        <f t="shared" si="23"/>
        <v>0</v>
      </c>
      <c r="AZ36" s="563">
        <v>175.6</v>
      </c>
      <c r="BA36" s="555">
        <f t="shared" si="39"/>
        <v>0</v>
      </c>
      <c r="BB36" s="98" t="s">
        <v>567</v>
      </c>
      <c r="BC36" s="99" t="s">
        <v>383</v>
      </c>
      <c r="BD36" s="524" t="s">
        <v>383</v>
      </c>
    </row>
    <row r="37" spans="1:57" ht="54" customHeight="1" thickTop="1" thickBot="1">
      <c r="A37" s="502"/>
      <c r="B37" s="493" t="s">
        <v>388</v>
      </c>
      <c r="C37" s="494"/>
      <c r="D37" s="494"/>
      <c r="E37" s="71" t="s">
        <v>118</v>
      </c>
      <c r="F37" s="73">
        <v>0</v>
      </c>
      <c r="G37" s="224">
        <f t="shared" si="69"/>
        <v>0</v>
      </c>
      <c r="H37" s="73">
        <v>0</v>
      </c>
      <c r="I37" s="201">
        <f t="shared" si="70"/>
        <v>0</v>
      </c>
      <c r="J37" s="73">
        <v>0</v>
      </c>
      <c r="K37" s="201">
        <f t="shared" si="71"/>
        <v>0</v>
      </c>
      <c r="L37" s="73">
        <v>0</v>
      </c>
      <c r="M37" s="201">
        <f t="shared" si="72"/>
        <v>0</v>
      </c>
      <c r="N37" s="73">
        <v>0</v>
      </c>
      <c r="O37" s="201">
        <f t="shared" si="73"/>
        <v>0</v>
      </c>
      <c r="P37" s="73">
        <v>0</v>
      </c>
      <c r="Q37" s="201">
        <f t="shared" si="74"/>
        <v>0</v>
      </c>
      <c r="R37" s="73">
        <v>0</v>
      </c>
      <c r="S37" s="201">
        <f t="shared" si="75"/>
        <v>0</v>
      </c>
      <c r="T37" s="73">
        <v>0</v>
      </c>
      <c r="U37" s="201">
        <f t="shared" si="76"/>
        <v>0</v>
      </c>
      <c r="V37" s="430"/>
      <c r="W37" s="73">
        <v>0</v>
      </c>
      <c r="X37" s="224">
        <f t="shared" si="55"/>
        <v>0</v>
      </c>
      <c r="Y37" s="73">
        <v>0</v>
      </c>
      <c r="Z37" s="201">
        <f t="shared" si="56"/>
        <v>0</v>
      </c>
      <c r="AA37" s="73">
        <v>0</v>
      </c>
      <c r="AB37" s="201">
        <f t="shared" si="57"/>
        <v>0</v>
      </c>
      <c r="AC37" s="73">
        <v>0</v>
      </c>
      <c r="AD37" s="201">
        <f t="shared" si="58"/>
        <v>0</v>
      </c>
      <c r="AE37" s="73">
        <v>0</v>
      </c>
      <c r="AF37" s="201">
        <f t="shared" si="59"/>
        <v>0</v>
      </c>
      <c r="AG37" s="73">
        <v>0</v>
      </c>
      <c r="AH37" s="201">
        <f t="shared" si="60"/>
        <v>0</v>
      </c>
      <c r="AI37" s="73">
        <v>0</v>
      </c>
      <c r="AJ37" s="201">
        <f t="shared" si="61"/>
        <v>0</v>
      </c>
      <c r="AK37" s="73">
        <v>0</v>
      </c>
      <c r="AL37" s="201">
        <f t="shared" si="62"/>
        <v>0</v>
      </c>
      <c r="AM37" s="73">
        <v>0</v>
      </c>
      <c r="AN37" s="379">
        <f t="shared" si="63"/>
        <v>0</v>
      </c>
      <c r="AO37" s="73">
        <v>0</v>
      </c>
      <c r="AP37" s="379">
        <f t="shared" si="64"/>
        <v>0</v>
      </c>
      <c r="AQ37" s="73">
        <v>0</v>
      </c>
      <c r="AR37" s="379">
        <f t="shared" si="65"/>
        <v>0</v>
      </c>
      <c r="AS37" s="73">
        <v>0</v>
      </c>
      <c r="AT37" s="379">
        <f t="shared" si="66"/>
        <v>0</v>
      </c>
      <c r="AU37" s="73">
        <v>0</v>
      </c>
      <c r="AV37" s="379">
        <f t="shared" si="67"/>
        <v>0</v>
      </c>
      <c r="AW37" s="73">
        <v>0</v>
      </c>
      <c r="AX37" s="379">
        <f t="shared" si="68"/>
        <v>0</v>
      </c>
      <c r="AY37" s="545">
        <f t="shared" si="23"/>
        <v>0</v>
      </c>
      <c r="AZ37" s="563">
        <f>'Memorial Custo'!E42</f>
        <v>459.46</v>
      </c>
      <c r="BA37" s="555">
        <f t="shared" si="39"/>
        <v>0</v>
      </c>
      <c r="BB37" s="103" t="s">
        <v>377</v>
      </c>
      <c r="BC37" s="104" t="s">
        <v>378</v>
      </c>
      <c r="BD37" s="525" t="s">
        <v>378</v>
      </c>
    </row>
    <row r="38" spans="1:57" ht="31.5" customHeight="1" thickTop="1" thickBot="1">
      <c r="A38" s="502"/>
      <c r="B38" s="499" t="s">
        <v>198</v>
      </c>
      <c r="C38" s="500"/>
      <c r="D38" s="500"/>
      <c r="E38" s="71" t="s">
        <v>118</v>
      </c>
      <c r="F38" s="73">
        <v>0</v>
      </c>
      <c r="G38" s="224">
        <f t="shared" si="69"/>
        <v>0</v>
      </c>
      <c r="H38" s="73">
        <v>0</v>
      </c>
      <c r="I38" s="201">
        <f t="shared" si="70"/>
        <v>0</v>
      </c>
      <c r="J38" s="73">
        <v>0</v>
      </c>
      <c r="K38" s="201">
        <f t="shared" si="71"/>
        <v>0</v>
      </c>
      <c r="L38" s="73">
        <v>0</v>
      </c>
      <c r="M38" s="201">
        <f t="shared" si="72"/>
        <v>0</v>
      </c>
      <c r="N38" s="73">
        <v>0</v>
      </c>
      <c r="O38" s="201">
        <f t="shared" si="73"/>
        <v>0</v>
      </c>
      <c r="P38" s="73">
        <v>0</v>
      </c>
      <c r="Q38" s="201">
        <f t="shared" si="74"/>
        <v>0</v>
      </c>
      <c r="R38" s="73">
        <v>0</v>
      </c>
      <c r="S38" s="201">
        <f t="shared" si="75"/>
        <v>0</v>
      </c>
      <c r="T38" s="73">
        <v>0</v>
      </c>
      <c r="U38" s="201">
        <f t="shared" si="76"/>
        <v>0</v>
      </c>
      <c r="V38" s="430"/>
      <c r="W38" s="73">
        <v>0</v>
      </c>
      <c r="X38" s="224">
        <f t="shared" si="55"/>
        <v>0</v>
      </c>
      <c r="Y38" s="73">
        <v>0</v>
      </c>
      <c r="Z38" s="201">
        <f t="shared" si="56"/>
        <v>0</v>
      </c>
      <c r="AA38" s="73">
        <v>0</v>
      </c>
      <c r="AB38" s="201">
        <f t="shared" si="57"/>
        <v>0</v>
      </c>
      <c r="AC38" s="73">
        <v>0</v>
      </c>
      <c r="AD38" s="201">
        <f t="shared" si="58"/>
        <v>0</v>
      </c>
      <c r="AE38" s="73">
        <v>0</v>
      </c>
      <c r="AF38" s="201">
        <f t="shared" si="59"/>
        <v>0</v>
      </c>
      <c r="AG38" s="73">
        <v>0</v>
      </c>
      <c r="AH38" s="201">
        <f t="shared" si="60"/>
        <v>0</v>
      </c>
      <c r="AI38" s="73">
        <v>0</v>
      </c>
      <c r="AJ38" s="201">
        <f t="shared" si="61"/>
        <v>0</v>
      </c>
      <c r="AK38" s="73">
        <v>0</v>
      </c>
      <c r="AL38" s="201">
        <f t="shared" si="62"/>
        <v>0</v>
      </c>
      <c r="AM38" s="73">
        <v>0</v>
      </c>
      <c r="AN38" s="379">
        <f t="shared" si="63"/>
        <v>0</v>
      </c>
      <c r="AO38" s="73">
        <v>0</v>
      </c>
      <c r="AP38" s="379">
        <f t="shared" si="64"/>
        <v>0</v>
      </c>
      <c r="AQ38" s="73">
        <v>0</v>
      </c>
      <c r="AR38" s="379">
        <f t="shared" si="65"/>
        <v>0</v>
      </c>
      <c r="AS38" s="73">
        <v>0</v>
      </c>
      <c r="AT38" s="379">
        <f t="shared" si="66"/>
        <v>0</v>
      </c>
      <c r="AU38" s="73">
        <v>0</v>
      </c>
      <c r="AV38" s="379">
        <f t="shared" si="67"/>
        <v>0</v>
      </c>
      <c r="AW38" s="73">
        <v>0</v>
      </c>
      <c r="AX38" s="379">
        <f t="shared" si="68"/>
        <v>0</v>
      </c>
      <c r="AY38" s="545">
        <f t="shared" si="23"/>
        <v>0</v>
      </c>
      <c r="AZ38" s="563">
        <f>'Memorial Custo'!E44</f>
        <v>557.61</v>
      </c>
      <c r="BA38" s="555">
        <f t="shared" si="39"/>
        <v>0</v>
      </c>
      <c r="BB38" s="103" t="s">
        <v>377</v>
      </c>
      <c r="BC38" s="104" t="s">
        <v>378</v>
      </c>
      <c r="BD38" s="525" t="s">
        <v>378</v>
      </c>
    </row>
    <row r="39" spans="1:57" ht="54" customHeight="1" thickTop="1" thickBot="1">
      <c r="A39" s="502"/>
      <c r="B39" s="493" t="s">
        <v>472</v>
      </c>
      <c r="C39" s="494"/>
      <c r="D39" s="494"/>
      <c r="E39" s="71" t="s">
        <v>118</v>
      </c>
      <c r="F39" s="73">
        <v>0</v>
      </c>
      <c r="G39" s="224">
        <f t="shared" si="69"/>
        <v>0</v>
      </c>
      <c r="H39" s="73">
        <v>0</v>
      </c>
      <c r="I39" s="201">
        <f t="shared" si="70"/>
        <v>0</v>
      </c>
      <c r="J39" s="73">
        <v>0</v>
      </c>
      <c r="K39" s="201">
        <f t="shared" si="71"/>
        <v>0</v>
      </c>
      <c r="L39" s="73">
        <v>0</v>
      </c>
      <c r="M39" s="201">
        <f t="shared" si="72"/>
        <v>0</v>
      </c>
      <c r="N39" s="73">
        <v>0</v>
      </c>
      <c r="O39" s="201">
        <f t="shared" si="73"/>
        <v>0</v>
      </c>
      <c r="P39" s="73">
        <v>0</v>
      </c>
      <c r="Q39" s="201">
        <f t="shared" si="74"/>
        <v>0</v>
      </c>
      <c r="R39" s="73">
        <v>0</v>
      </c>
      <c r="S39" s="201">
        <f t="shared" si="75"/>
        <v>0</v>
      </c>
      <c r="T39" s="73">
        <v>0</v>
      </c>
      <c r="U39" s="201">
        <f t="shared" si="76"/>
        <v>0</v>
      </c>
      <c r="V39" s="430"/>
      <c r="W39" s="73">
        <v>0</v>
      </c>
      <c r="X39" s="224">
        <f t="shared" si="55"/>
        <v>0</v>
      </c>
      <c r="Y39" s="73">
        <v>0</v>
      </c>
      <c r="Z39" s="201">
        <f t="shared" si="56"/>
        <v>0</v>
      </c>
      <c r="AA39" s="73">
        <v>0</v>
      </c>
      <c r="AB39" s="201">
        <f t="shared" si="57"/>
        <v>0</v>
      </c>
      <c r="AC39" s="73">
        <v>0</v>
      </c>
      <c r="AD39" s="201">
        <f t="shared" si="58"/>
        <v>0</v>
      </c>
      <c r="AE39" s="73">
        <v>0</v>
      </c>
      <c r="AF39" s="201">
        <f t="shared" si="59"/>
        <v>0</v>
      </c>
      <c r="AG39" s="73">
        <v>0</v>
      </c>
      <c r="AH39" s="201">
        <f t="shared" si="60"/>
        <v>0</v>
      </c>
      <c r="AI39" s="73">
        <v>0</v>
      </c>
      <c r="AJ39" s="201">
        <f t="shared" si="61"/>
        <v>0</v>
      </c>
      <c r="AK39" s="73">
        <v>0</v>
      </c>
      <c r="AL39" s="201">
        <f t="shared" si="62"/>
        <v>0</v>
      </c>
      <c r="AM39" s="73">
        <v>0</v>
      </c>
      <c r="AN39" s="379">
        <f t="shared" si="63"/>
        <v>0</v>
      </c>
      <c r="AO39" s="73">
        <v>0</v>
      </c>
      <c r="AP39" s="379">
        <f t="shared" si="64"/>
        <v>0</v>
      </c>
      <c r="AQ39" s="73">
        <v>0</v>
      </c>
      <c r="AR39" s="379">
        <f t="shared" si="65"/>
        <v>0</v>
      </c>
      <c r="AS39" s="73">
        <v>0</v>
      </c>
      <c r="AT39" s="379">
        <f t="shared" si="66"/>
        <v>0</v>
      </c>
      <c r="AU39" s="73">
        <v>0</v>
      </c>
      <c r="AV39" s="379">
        <f t="shared" si="67"/>
        <v>0</v>
      </c>
      <c r="AW39" s="73">
        <v>0</v>
      </c>
      <c r="AX39" s="379">
        <f t="shared" si="68"/>
        <v>0</v>
      </c>
      <c r="AY39" s="545">
        <f t="shared" si="23"/>
        <v>0</v>
      </c>
      <c r="AZ39" s="563">
        <f>'Memorial Custo'!E45</f>
        <v>736.04</v>
      </c>
      <c r="BA39" s="555">
        <f t="shared" si="39"/>
        <v>0</v>
      </c>
      <c r="BB39" s="103" t="s">
        <v>377</v>
      </c>
      <c r="BC39" s="104" t="s">
        <v>378</v>
      </c>
      <c r="BD39" s="525" t="s">
        <v>378</v>
      </c>
    </row>
    <row r="40" spans="1:57" ht="24" customHeight="1" thickTop="1" thickBot="1">
      <c r="A40" s="502"/>
      <c r="B40" s="493" t="s">
        <v>199</v>
      </c>
      <c r="C40" s="494"/>
      <c r="D40" s="494"/>
      <c r="E40" s="71" t="s">
        <v>118</v>
      </c>
      <c r="F40" s="73">
        <v>0</v>
      </c>
      <c r="G40" s="224">
        <f t="shared" si="69"/>
        <v>0</v>
      </c>
      <c r="H40" s="73">
        <v>0</v>
      </c>
      <c r="I40" s="201">
        <f t="shared" si="70"/>
        <v>0</v>
      </c>
      <c r="J40" s="73">
        <v>0</v>
      </c>
      <c r="K40" s="201">
        <f t="shared" si="71"/>
        <v>0</v>
      </c>
      <c r="L40" s="73">
        <v>0</v>
      </c>
      <c r="M40" s="201">
        <f t="shared" si="72"/>
        <v>0</v>
      </c>
      <c r="N40" s="73">
        <v>0</v>
      </c>
      <c r="O40" s="201">
        <f t="shared" si="73"/>
        <v>0</v>
      </c>
      <c r="P40" s="73">
        <v>0</v>
      </c>
      <c r="Q40" s="201">
        <f t="shared" si="74"/>
        <v>0</v>
      </c>
      <c r="R40" s="73">
        <v>0</v>
      </c>
      <c r="S40" s="201">
        <f t="shared" si="75"/>
        <v>0</v>
      </c>
      <c r="T40" s="73">
        <v>0</v>
      </c>
      <c r="U40" s="201">
        <f t="shared" si="76"/>
        <v>0</v>
      </c>
      <c r="V40" s="430"/>
      <c r="W40" s="73">
        <v>0</v>
      </c>
      <c r="X40" s="224">
        <f t="shared" si="55"/>
        <v>0</v>
      </c>
      <c r="Y40" s="73">
        <v>0</v>
      </c>
      <c r="Z40" s="201">
        <f t="shared" si="56"/>
        <v>0</v>
      </c>
      <c r="AA40" s="73">
        <v>0</v>
      </c>
      <c r="AB40" s="201">
        <f t="shared" si="57"/>
        <v>0</v>
      </c>
      <c r="AC40" s="73">
        <v>0</v>
      </c>
      <c r="AD40" s="201">
        <f t="shared" si="58"/>
        <v>0</v>
      </c>
      <c r="AE40" s="73">
        <v>0</v>
      </c>
      <c r="AF40" s="201">
        <f t="shared" si="59"/>
        <v>0</v>
      </c>
      <c r="AG40" s="73">
        <v>0</v>
      </c>
      <c r="AH40" s="201">
        <f t="shared" si="60"/>
        <v>0</v>
      </c>
      <c r="AI40" s="73">
        <v>0</v>
      </c>
      <c r="AJ40" s="201">
        <f t="shared" si="61"/>
        <v>0</v>
      </c>
      <c r="AK40" s="73">
        <v>0</v>
      </c>
      <c r="AL40" s="201">
        <f t="shared" si="62"/>
        <v>0</v>
      </c>
      <c r="AM40" s="73">
        <v>0</v>
      </c>
      <c r="AN40" s="379">
        <f t="shared" si="63"/>
        <v>0</v>
      </c>
      <c r="AO40" s="73">
        <v>0</v>
      </c>
      <c r="AP40" s="379">
        <f t="shared" si="64"/>
        <v>0</v>
      </c>
      <c r="AQ40" s="73">
        <v>0</v>
      </c>
      <c r="AR40" s="379">
        <f t="shared" si="65"/>
        <v>0</v>
      </c>
      <c r="AS40" s="73">
        <v>0</v>
      </c>
      <c r="AT40" s="379">
        <f t="shared" si="66"/>
        <v>0</v>
      </c>
      <c r="AU40" s="73">
        <v>0</v>
      </c>
      <c r="AV40" s="379">
        <f t="shared" si="67"/>
        <v>0</v>
      </c>
      <c r="AW40" s="73">
        <v>0</v>
      </c>
      <c r="AX40" s="379">
        <f t="shared" si="68"/>
        <v>0</v>
      </c>
      <c r="AY40" s="545">
        <f t="shared" si="23"/>
        <v>0</v>
      </c>
      <c r="AZ40" s="563">
        <f>'Memorial Custo'!E46</f>
        <v>1226.73</v>
      </c>
      <c r="BA40" s="555">
        <f t="shared" si="39"/>
        <v>0</v>
      </c>
      <c r="BB40" s="103" t="s">
        <v>377</v>
      </c>
      <c r="BC40" s="104" t="s">
        <v>378</v>
      </c>
      <c r="BD40" s="525" t="s">
        <v>378</v>
      </c>
    </row>
    <row r="41" spans="1:57" ht="53.25" customHeight="1" thickTop="1" thickBot="1">
      <c r="A41" s="503"/>
      <c r="B41" s="493" t="s">
        <v>389</v>
      </c>
      <c r="C41" s="494"/>
      <c r="D41" s="494"/>
      <c r="E41" s="71" t="s">
        <v>120</v>
      </c>
      <c r="F41" s="73">
        <v>0</v>
      </c>
      <c r="G41" s="224">
        <f t="shared" si="69"/>
        <v>0</v>
      </c>
      <c r="H41" s="73">
        <v>0</v>
      </c>
      <c r="I41" s="201">
        <f t="shared" si="70"/>
        <v>0</v>
      </c>
      <c r="J41" s="73">
        <v>0</v>
      </c>
      <c r="K41" s="201">
        <f t="shared" si="71"/>
        <v>0</v>
      </c>
      <c r="L41" s="73">
        <v>0</v>
      </c>
      <c r="M41" s="201">
        <f t="shared" si="72"/>
        <v>0</v>
      </c>
      <c r="N41" s="73">
        <v>0</v>
      </c>
      <c r="O41" s="201">
        <f t="shared" si="73"/>
        <v>0</v>
      </c>
      <c r="P41" s="73">
        <v>0</v>
      </c>
      <c r="Q41" s="201">
        <f t="shared" si="74"/>
        <v>0</v>
      </c>
      <c r="R41" s="73">
        <v>0</v>
      </c>
      <c r="S41" s="201">
        <f t="shared" si="75"/>
        <v>0</v>
      </c>
      <c r="T41" s="73">
        <v>0</v>
      </c>
      <c r="U41" s="201">
        <f t="shared" si="76"/>
        <v>0</v>
      </c>
      <c r="V41" s="430"/>
      <c r="W41" s="73">
        <v>0</v>
      </c>
      <c r="X41" s="224">
        <f t="shared" si="55"/>
        <v>0</v>
      </c>
      <c r="Y41" s="73">
        <v>0</v>
      </c>
      <c r="Z41" s="201">
        <f t="shared" si="56"/>
        <v>0</v>
      </c>
      <c r="AA41" s="73">
        <v>0</v>
      </c>
      <c r="AB41" s="201">
        <f t="shared" si="57"/>
        <v>0</v>
      </c>
      <c r="AC41" s="73">
        <v>0</v>
      </c>
      <c r="AD41" s="201">
        <f t="shared" si="58"/>
        <v>0</v>
      </c>
      <c r="AE41" s="73">
        <v>0</v>
      </c>
      <c r="AF41" s="201">
        <f t="shared" si="59"/>
        <v>0</v>
      </c>
      <c r="AG41" s="73">
        <v>0</v>
      </c>
      <c r="AH41" s="201">
        <f t="shared" si="60"/>
        <v>0</v>
      </c>
      <c r="AI41" s="73">
        <v>0</v>
      </c>
      <c r="AJ41" s="201">
        <f t="shared" si="61"/>
        <v>0</v>
      </c>
      <c r="AK41" s="73">
        <v>0</v>
      </c>
      <c r="AL41" s="201">
        <f t="shared" si="62"/>
        <v>0</v>
      </c>
      <c r="AM41" s="73">
        <v>0</v>
      </c>
      <c r="AN41" s="379">
        <f t="shared" si="63"/>
        <v>0</v>
      </c>
      <c r="AO41" s="73">
        <v>0</v>
      </c>
      <c r="AP41" s="379">
        <f t="shared" si="64"/>
        <v>0</v>
      </c>
      <c r="AQ41" s="73">
        <v>0</v>
      </c>
      <c r="AR41" s="379">
        <f t="shared" si="65"/>
        <v>0</v>
      </c>
      <c r="AS41" s="73">
        <v>0</v>
      </c>
      <c r="AT41" s="379">
        <f t="shared" si="66"/>
        <v>0</v>
      </c>
      <c r="AU41" s="73">
        <v>0</v>
      </c>
      <c r="AV41" s="379">
        <f t="shared" si="67"/>
        <v>0</v>
      </c>
      <c r="AW41" s="73">
        <v>0</v>
      </c>
      <c r="AX41" s="379">
        <f t="shared" si="68"/>
        <v>0</v>
      </c>
      <c r="AY41" s="545">
        <f t="shared" si="23"/>
        <v>0</v>
      </c>
      <c r="AZ41" s="564">
        <v>16.3</v>
      </c>
      <c r="BA41" s="555">
        <f t="shared" si="39"/>
        <v>0</v>
      </c>
      <c r="BB41" s="98" t="s">
        <v>567</v>
      </c>
      <c r="BC41" s="100" t="s">
        <v>452</v>
      </c>
      <c r="BD41" s="529" t="s">
        <v>452</v>
      </c>
    </row>
    <row r="42" spans="1:57" ht="32.25" customHeight="1" thickTop="1" thickBot="1">
      <c r="A42" s="503"/>
      <c r="B42" s="505"/>
      <c r="C42" s="506"/>
      <c r="D42" s="506"/>
      <c r="E42" s="71"/>
      <c r="F42" s="73"/>
      <c r="G42" s="225">
        <f t="shared" si="69"/>
        <v>0</v>
      </c>
      <c r="H42" s="74"/>
      <c r="I42" s="201">
        <f t="shared" si="70"/>
        <v>0</v>
      </c>
      <c r="J42" s="74"/>
      <c r="K42" s="201">
        <f t="shared" si="71"/>
        <v>0</v>
      </c>
      <c r="L42" s="74"/>
      <c r="M42" s="201">
        <f t="shared" si="72"/>
        <v>0</v>
      </c>
      <c r="N42" s="74"/>
      <c r="O42" s="201">
        <f t="shared" si="73"/>
        <v>0</v>
      </c>
      <c r="P42" s="74"/>
      <c r="Q42" s="201">
        <f t="shared" si="74"/>
        <v>0</v>
      </c>
      <c r="R42" s="74"/>
      <c r="S42" s="201">
        <f t="shared" si="75"/>
        <v>0</v>
      </c>
      <c r="T42" s="74"/>
      <c r="U42" s="201">
        <f t="shared" si="76"/>
        <v>0</v>
      </c>
      <c r="V42" s="430"/>
      <c r="W42" s="73"/>
      <c r="X42" s="225">
        <f t="shared" si="55"/>
        <v>0</v>
      </c>
      <c r="Y42" s="74"/>
      <c r="Z42" s="201">
        <f t="shared" si="56"/>
        <v>0</v>
      </c>
      <c r="AA42" s="74"/>
      <c r="AB42" s="201">
        <f t="shared" si="57"/>
        <v>0</v>
      </c>
      <c r="AC42" s="74"/>
      <c r="AD42" s="201">
        <f t="shared" si="58"/>
        <v>0</v>
      </c>
      <c r="AE42" s="74"/>
      <c r="AF42" s="201">
        <f t="shared" si="59"/>
        <v>0</v>
      </c>
      <c r="AG42" s="74"/>
      <c r="AH42" s="201">
        <f t="shared" si="60"/>
        <v>0</v>
      </c>
      <c r="AI42" s="74"/>
      <c r="AJ42" s="201">
        <f t="shared" si="61"/>
        <v>0</v>
      </c>
      <c r="AK42" s="74"/>
      <c r="AL42" s="201">
        <f t="shared" si="62"/>
        <v>0</v>
      </c>
      <c r="AM42" s="74"/>
      <c r="AN42" s="379">
        <f t="shared" si="63"/>
        <v>0</v>
      </c>
      <c r="AO42" s="74"/>
      <c r="AP42" s="379">
        <f t="shared" si="64"/>
        <v>0</v>
      </c>
      <c r="AQ42" s="74"/>
      <c r="AR42" s="379">
        <f t="shared" si="65"/>
        <v>0</v>
      </c>
      <c r="AS42" s="74"/>
      <c r="AT42" s="379">
        <f t="shared" si="66"/>
        <v>0</v>
      </c>
      <c r="AU42" s="74"/>
      <c r="AV42" s="379">
        <f t="shared" si="67"/>
        <v>0</v>
      </c>
      <c r="AW42" s="74"/>
      <c r="AX42" s="379">
        <f t="shared" si="68"/>
        <v>0</v>
      </c>
      <c r="AY42" s="545">
        <f t="shared" si="23"/>
        <v>0</v>
      </c>
      <c r="AZ42" s="565"/>
      <c r="BA42" s="555">
        <f t="shared" si="39"/>
        <v>0</v>
      </c>
      <c r="BB42" s="145"/>
      <c r="BC42" s="151"/>
      <c r="BD42" s="530"/>
    </row>
    <row r="43" spans="1:57" ht="31.5" customHeight="1" thickTop="1" thickBot="1">
      <c r="A43" s="503"/>
      <c r="B43" s="505"/>
      <c r="C43" s="506"/>
      <c r="D43" s="506"/>
      <c r="E43" s="71"/>
      <c r="F43" s="73"/>
      <c r="G43" s="225">
        <f t="shared" si="69"/>
        <v>0</v>
      </c>
      <c r="H43" s="74"/>
      <c r="I43" s="201">
        <f t="shared" si="70"/>
        <v>0</v>
      </c>
      <c r="J43" s="74"/>
      <c r="K43" s="201">
        <f t="shared" si="71"/>
        <v>0</v>
      </c>
      <c r="L43" s="74"/>
      <c r="M43" s="201">
        <f t="shared" si="72"/>
        <v>0</v>
      </c>
      <c r="N43" s="74"/>
      <c r="O43" s="201">
        <f t="shared" si="73"/>
        <v>0</v>
      </c>
      <c r="P43" s="74"/>
      <c r="Q43" s="201">
        <f t="shared" si="74"/>
        <v>0</v>
      </c>
      <c r="R43" s="74"/>
      <c r="S43" s="201">
        <f t="shared" si="75"/>
        <v>0</v>
      </c>
      <c r="T43" s="74"/>
      <c r="U43" s="201">
        <f t="shared" si="76"/>
        <v>0</v>
      </c>
      <c r="V43" s="430"/>
      <c r="W43" s="73"/>
      <c r="X43" s="225">
        <f t="shared" si="55"/>
        <v>0</v>
      </c>
      <c r="Y43" s="74"/>
      <c r="Z43" s="201">
        <f t="shared" si="56"/>
        <v>0</v>
      </c>
      <c r="AA43" s="74"/>
      <c r="AB43" s="201">
        <f t="shared" si="57"/>
        <v>0</v>
      </c>
      <c r="AC43" s="74"/>
      <c r="AD43" s="201">
        <f t="shared" si="58"/>
        <v>0</v>
      </c>
      <c r="AE43" s="74"/>
      <c r="AF43" s="201">
        <f t="shared" si="59"/>
        <v>0</v>
      </c>
      <c r="AG43" s="74"/>
      <c r="AH43" s="201">
        <f t="shared" si="60"/>
        <v>0</v>
      </c>
      <c r="AI43" s="74"/>
      <c r="AJ43" s="201">
        <f t="shared" si="61"/>
        <v>0</v>
      </c>
      <c r="AK43" s="74"/>
      <c r="AL43" s="201">
        <f t="shared" si="62"/>
        <v>0</v>
      </c>
      <c r="AM43" s="74"/>
      <c r="AN43" s="379">
        <f t="shared" si="63"/>
        <v>0</v>
      </c>
      <c r="AO43" s="74"/>
      <c r="AP43" s="379">
        <f t="shared" si="64"/>
        <v>0</v>
      </c>
      <c r="AQ43" s="74"/>
      <c r="AR43" s="379">
        <f t="shared" si="65"/>
        <v>0</v>
      </c>
      <c r="AS43" s="74"/>
      <c r="AT43" s="379">
        <f t="shared" si="66"/>
        <v>0</v>
      </c>
      <c r="AU43" s="74"/>
      <c r="AV43" s="379">
        <f t="shared" si="67"/>
        <v>0</v>
      </c>
      <c r="AW43" s="74"/>
      <c r="AX43" s="379">
        <f t="shared" si="68"/>
        <v>0</v>
      </c>
      <c r="AY43" s="545">
        <f t="shared" si="23"/>
        <v>0</v>
      </c>
      <c r="AZ43" s="565"/>
      <c r="BA43" s="555">
        <f t="shared" si="39"/>
        <v>0</v>
      </c>
      <c r="BB43" s="145"/>
      <c r="BC43" s="151"/>
      <c r="BD43" s="530"/>
    </row>
    <row r="44" spans="1:57" ht="22.5" customHeight="1" thickTop="1" thickBot="1">
      <c r="A44" s="504"/>
      <c r="B44" s="509"/>
      <c r="C44" s="510"/>
      <c r="D44" s="510"/>
      <c r="E44" s="78"/>
      <c r="F44" s="82"/>
      <c r="G44" s="226">
        <f t="shared" si="69"/>
        <v>0</v>
      </c>
      <c r="H44" s="83"/>
      <c r="I44" s="222">
        <f t="shared" si="70"/>
        <v>0</v>
      </c>
      <c r="J44" s="83"/>
      <c r="K44" s="222">
        <f t="shared" si="71"/>
        <v>0</v>
      </c>
      <c r="L44" s="83"/>
      <c r="M44" s="222">
        <f t="shared" si="72"/>
        <v>0</v>
      </c>
      <c r="N44" s="83"/>
      <c r="O44" s="222">
        <f t="shared" si="73"/>
        <v>0</v>
      </c>
      <c r="P44" s="83"/>
      <c r="Q44" s="222">
        <f t="shared" si="74"/>
        <v>0</v>
      </c>
      <c r="R44" s="83"/>
      <c r="S44" s="222">
        <f t="shared" si="75"/>
        <v>0</v>
      </c>
      <c r="T44" s="83"/>
      <c r="U44" s="222">
        <f t="shared" si="76"/>
        <v>0</v>
      </c>
      <c r="V44" s="431"/>
      <c r="W44" s="82"/>
      <c r="X44" s="380">
        <f t="shared" si="55"/>
        <v>0</v>
      </c>
      <c r="Y44" s="83"/>
      <c r="Z44" s="369">
        <f t="shared" si="56"/>
        <v>0</v>
      </c>
      <c r="AA44" s="83"/>
      <c r="AB44" s="369">
        <f t="shared" si="57"/>
        <v>0</v>
      </c>
      <c r="AC44" s="83"/>
      <c r="AD44" s="369">
        <f t="shared" si="58"/>
        <v>0</v>
      </c>
      <c r="AE44" s="83"/>
      <c r="AF44" s="369">
        <f t="shared" si="59"/>
        <v>0</v>
      </c>
      <c r="AG44" s="83"/>
      <c r="AH44" s="369">
        <f t="shared" si="60"/>
        <v>0</v>
      </c>
      <c r="AI44" s="83"/>
      <c r="AJ44" s="369">
        <f t="shared" si="61"/>
        <v>0</v>
      </c>
      <c r="AK44" s="83"/>
      <c r="AL44" s="369">
        <f t="shared" si="62"/>
        <v>0</v>
      </c>
      <c r="AM44" s="83"/>
      <c r="AN44" s="381">
        <f t="shared" si="63"/>
        <v>0</v>
      </c>
      <c r="AO44" s="83"/>
      <c r="AP44" s="381">
        <f t="shared" si="64"/>
        <v>0</v>
      </c>
      <c r="AQ44" s="83"/>
      <c r="AR44" s="381">
        <f t="shared" si="65"/>
        <v>0</v>
      </c>
      <c r="AS44" s="83"/>
      <c r="AT44" s="381">
        <f t="shared" si="66"/>
        <v>0</v>
      </c>
      <c r="AU44" s="83"/>
      <c r="AV44" s="381">
        <f t="shared" si="67"/>
        <v>0</v>
      </c>
      <c r="AW44" s="83"/>
      <c r="AX44" s="381">
        <f t="shared" si="68"/>
        <v>0</v>
      </c>
      <c r="AY44" s="545">
        <f t="shared" si="23"/>
        <v>0</v>
      </c>
      <c r="AZ44" s="168"/>
      <c r="BA44" s="560">
        <f t="shared" si="39"/>
        <v>0</v>
      </c>
      <c r="BB44" s="152"/>
      <c r="BC44" s="153"/>
      <c r="BD44" s="531"/>
    </row>
    <row r="45" spans="1:57" ht="26.25" customHeight="1" thickTop="1" thickBot="1">
      <c r="A45" s="883" t="s">
        <v>213</v>
      </c>
      <c r="B45" s="883"/>
      <c r="C45" s="883"/>
      <c r="D45" s="883"/>
      <c r="E45" s="883"/>
      <c r="F45" s="188"/>
      <c r="G45" s="300">
        <f>SUM(G29:G44)</f>
        <v>6057.18</v>
      </c>
      <c r="H45" s="188"/>
      <c r="I45" s="300">
        <f>SUM(I29:I44)</f>
        <v>2692.08</v>
      </c>
      <c r="J45" s="188"/>
      <c r="K45" s="300">
        <f>SUM(K29:K44)</f>
        <v>0</v>
      </c>
      <c r="L45" s="188"/>
      <c r="M45" s="300">
        <f>SUM(M29:M44)</f>
        <v>1499.8200000000002</v>
      </c>
      <c r="N45" s="188"/>
      <c r="O45" s="300">
        <f>SUM(O29:O44)</f>
        <v>642.78</v>
      </c>
      <c r="P45" s="188"/>
      <c r="Q45" s="300">
        <f>SUM(Q29:Q44)</f>
        <v>1958.58</v>
      </c>
      <c r="R45" s="188"/>
      <c r="S45" s="300">
        <f>SUM(S29:S44)</f>
        <v>1714.08</v>
      </c>
      <c r="T45" s="188"/>
      <c r="U45" s="300">
        <f>SUM(U29:U44)</f>
        <v>6057.18</v>
      </c>
      <c r="V45" s="432"/>
      <c r="W45" s="228"/>
      <c r="X45" s="382">
        <f>SUM(X29:X44)</f>
        <v>1009.53</v>
      </c>
      <c r="Y45" s="228"/>
      <c r="Z45" s="382">
        <f>SUM(Z29:Z44)</f>
        <v>1346.04</v>
      </c>
      <c r="AA45" s="228"/>
      <c r="AB45" s="382">
        <f>SUM(AB29:AB44)</f>
        <v>2692.08</v>
      </c>
      <c r="AC45" s="228"/>
      <c r="AD45" s="382">
        <f>SUM(AD29:AD44)</f>
        <v>1071.3</v>
      </c>
      <c r="AE45" s="228"/>
      <c r="AF45" s="382">
        <f>SUM(AF29:AF44)</f>
        <v>2355.5700000000002</v>
      </c>
      <c r="AG45" s="228"/>
      <c r="AH45" s="382">
        <f>SUM(AH29:AH44)</f>
        <v>642.78</v>
      </c>
      <c r="AI45" s="228"/>
      <c r="AJ45" s="382">
        <f>SUM(AJ29:AJ44)</f>
        <v>2692.08</v>
      </c>
      <c r="AK45" s="228"/>
      <c r="AL45" s="382">
        <f>SUM(AL29:AL44)</f>
        <v>6166.5599999999995</v>
      </c>
      <c r="AM45" s="228"/>
      <c r="AN45" s="382">
        <f>SUM(AN29:AN44)</f>
        <v>673.02</v>
      </c>
      <c r="AO45" s="383"/>
      <c r="AP45" s="382">
        <f>SUM(AP29:AP44)</f>
        <v>673.02</v>
      </c>
      <c r="AQ45" s="383"/>
      <c r="AR45" s="382">
        <f>SUM(AR29:AR44)</f>
        <v>5720.67</v>
      </c>
      <c r="AS45" s="383"/>
      <c r="AT45" s="382">
        <f>SUM(AT29:AT44)</f>
        <v>460.05</v>
      </c>
      <c r="AU45" s="383"/>
      <c r="AV45" s="382">
        <f>SUM(AV29:AV44)</f>
        <v>3028.59</v>
      </c>
      <c r="AW45" s="383"/>
      <c r="AX45" s="382">
        <f>SUM(AX29:AX44)</f>
        <v>2019.06</v>
      </c>
      <c r="AY45" s="545">
        <f t="shared" si="23"/>
        <v>0</v>
      </c>
      <c r="AZ45" s="189"/>
      <c r="BA45" s="561">
        <f>SUM(BA29:BA44)</f>
        <v>51172.049999999996</v>
      </c>
      <c r="BB45" s="96"/>
      <c r="BC45" s="7"/>
      <c r="BD45" s="297"/>
      <c r="BE45" s="89"/>
    </row>
    <row r="46" spans="1:57" ht="26.25" customHeight="1" thickTop="1" thickBot="1">
      <c r="A46" s="942" t="s">
        <v>200</v>
      </c>
      <c r="B46" s="946" t="s">
        <v>397</v>
      </c>
      <c r="C46" s="947"/>
      <c r="D46" s="498"/>
      <c r="E46" s="76" t="s">
        <v>196</v>
      </c>
      <c r="F46" s="80">
        <v>0</v>
      </c>
      <c r="G46" s="227">
        <f>F46*AZ46</f>
        <v>0</v>
      </c>
      <c r="H46" s="80">
        <v>0</v>
      </c>
      <c r="I46" s="221">
        <f>H46*AZ46</f>
        <v>0</v>
      </c>
      <c r="J46" s="80">
        <v>0</v>
      </c>
      <c r="K46" s="221">
        <f>J46*AZ46</f>
        <v>0</v>
      </c>
      <c r="L46" s="80">
        <v>0</v>
      </c>
      <c r="M46" s="221">
        <f>L46*AZ46</f>
        <v>0</v>
      </c>
      <c r="N46" s="80">
        <v>0</v>
      </c>
      <c r="O46" s="221">
        <f>N46*AZ46</f>
        <v>0</v>
      </c>
      <c r="P46" s="80">
        <v>0</v>
      </c>
      <c r="Q46" s="221">
        <f>P46*AZ46</f>
        <v>0</v>
      </c>
      <c r="R46" s="80">
        <v>0</v>
      </c>
      <c r="S46" s="221">
        <f>R46*AZ46</f>
        <v>0</v>
      </c>
      <c r="T46" s="80">
        <v>0</v>
      </c>
      <c r="U46" s="221">
        <f>T46*AZ46</f>
        <v>0</v>
      </c>
      <c r="V46" s="429"/>
      <c r="W46" s="80">
        <v>0</v>
      </c>
      <c r="X46" s="384">
        <f t="shared" ref="X46:X60" si="77">W46*AZ46</f>
        <v>0</v>
      </c>
      <c r="Y46" s="80">
        <v>0</v>
      </c>
      <c r="Z46" s="368">
        <f t="shared" ref="Z46:Z51" si="78">Y46*AZ46</f>
        <v>0</v>
      </c>
      <c r="AA46" s="80">
        <v>0</v>
      </c>
      <c r="AB46" s="368">
        <f t="shared" ref="AB46:AB60" si="79">AA46*AZ46</f>
        <v>0</v>
      </c>
      <c r="AC46" s="80">
        <v>0</v>
      </c>
      <c r="AD46" s="368">
        <f t="shared" ref="AD46:AD60" si="80">AC46*AZ46</f>
        <v>0</v>
      </c>
      <c r="AE46" s="80">
        <v>0</v>
      </c>
      <c r="AF46" s="368">
        <f t="shared" ref="AF46:AF60" si="81">AE46*AZ46</f>
        <v>0</v>
      </c>
      <c r="AG46" s="80">
        <v>0</v>
      </c>
      <c r="AH46" s="368">
        <f t="shared" ref="AH46:AH59" si="82">AG46*AZ46</f>
        <v>0</v>
      </c>
      <c r="AI46" s="80">
        <v>0</v>
      </c>
      <c r="AJ46" s="368">
        <f t="shared" ref="AJ46:AJ60" si="83">AI46*AZ46</f>
        <v>0</v>
      </c>
      <c r="AK46" s="80">
        <v>0</v>
      </c>
      <c r="AL46" s="368">
        <f t="shared" ref="AL46:AL60" si="84">AK46*AZ46</f>
        <v>0</v>
      </c>
      <c r="AM46" s="80">
        <v>0</v>
      </c>
      <c r="AN46" s="381">
        <f t="shared" ref="AN46:AN60" si="85">AM46*AZ46</f>
        <v>0</v>
      </c>
      <c r="AO46" s="80">
        <v>0</v>
      </c>
      <c r="AP46" s="381">
        <f t="shared" ref="AP46:AP60" si="86">AO46*AZ46</f>
        <v>0</v>
      </c>
      <c r="AQ46" s="80">
        <v>0</v>
      </c>
      <c r="AR46" s="381">
        <f t="shared" ref="AR46:AR60" si="87">AQ46*AZ46</f>
        <v>0</v>
      </c>
      <c r="AS46" s="80">
        <v>0</v>
      </c>
      <c r="AT46" s="381">
        <f t="shared" ref="AT46:AT60" si="88">AS46*AZ46</f>
        <v>0</v>
      </c>
      <c r="AU46" s="80">
        <v>0</v>
      </c>
      <c r="AV46" s="381">
        <f t="shared" ref="AV46:AV60" si="89">AU46*AZ46</f>
        <v>0</v>
      </c>
      <c r="AW46" s="80">
        <v>0</v>
      </c>
      <c r="AX46" s="381">
        <f t="shared" ref="AX46:AX60" si="90">AW46*AZ46</f>
        <v>0</v>
      </c>
      <c r="AY46" s="545">
        <f t="shared" si="23"/>
        <v>0</v>
      </c>
      <c r="AZ46" s="566">
        <v>136.22999999999999</v>
      </c>
      <c r="BA46" s="552">
        <f t="shared" si="39"/>
        <v>0</v>
      </c>
      <c r="BB46" s="98" t="s">
        <v>567</v>
      </c>
      <c r="BC46" s="97" t="s">
        <v>390</v>
      </c>
      <c r="BD46" s="532" t="s">
        <v>390</v>
      </c>
    </row>
    <row r="47" spans="1:57" ht="26.25" customHeight="1" thickTop="1" thickBot="1">
      <c r="A47" s="968"/>
      <c r="B47" s="901" t="s">
        <v>398</v>
      </c>
      <c r="C47" s="902"/>
      <c r="D47" s="500"/>
      <c r="E47" s="71" t="s">
        <v>196</v>
      </c>
      <c r="F47" s="73">
        <v>0</v>
      </c>
      <c r="G47" s="225">
        <f t="shared" ref="G47:G60" si="91">F47*AZ47</f>
        <v>0</v>
      </c>
      <c r="H47" s="73">
        <v>0</v>
      </c>
      <c r="I47" s="201">
        <f t="shared" ref="I47:I60" si="92">H47*AZ47</f>
        <v>0</v>
      </c>
      <c r="J47" s="73">
        <v>0</v>
      </c>
      <c r="K47" s="201">
        <f t="shared" ref="K47:K60" si="93">J47*AZ47</f>
        <v>0</v>
      </c>
      <c r="L47" s="73">
        <v>0</v>
      </c>
      <c r="M47" s="201">
        <f>L47*AZ47</f>
        <v>0</v>
      </c>
      <c r="N47" s="73">
        <v>0</v>
      </c>
      <c r="O47" s="201">
        <f t="shared" ref="O47:O60" si="94">N47*AZ47</f>
        <v>0</v>
      </c>
      <c r="P47" s="73">
        <v>0</v>
      </c>
      <c r="Q47" s="201">
        <f t="shared" ref="Q47:Q59" si="95">P47*AZ47</f>
        <v>0</v>
      </c>
      <c r="R47" s="73">
        <v>0</v>
      </c>
      <c r="S47" s="201">
        <f t="shared" ref="S47:S60" si="96">R47*AZ47</f>
        <v>0</v>
      </c>
      <c r="T47" s="73">
        <v>0</v>
      </c>
      <c r="U47" s="201">
        <f t="shared" ref="U47:U60" si="97">T47*AZ47</f>
        <v>0</v>
      </c>
      <c r="V47" s="430"/>
      <c r="W47" s="73">
        <v>0</v>
      </c>
      <c r="X47" s="225">
        <f t="shared" si="77"/>
        <v>0</v>
      </c>
      <c r="Y47" s="73">
        <v>0</v>
      </c>
      <c r="Z47" s="201">
        <f t="shared" si="78"/>
        <v>0</v>
      </c>
      <c r="AA47" s="73">
        <v>0</v>
      </c>
      <c r="AB47" s="201">
        <f t="shared" si="79"/>
        <v>0</v>
      </c>
      <c r="AC47" s="73">
        <v>0</v>
      </c>
      <c r="AD47" s="201">
        <f t="shared" si="80"/>
        <v>0</v>
      </c>
      <c r="AE47" s="73">
        <v>0</v>
      </c>
      <c r="AF47" s="201">
        <f t="shared" si="81"/>
        <v>0</v>
      </c>
      <c r="AG47" s="73">
        <v>0</v>
      </c>
      <c r="AH47" s="201">
        <f t="shared" si="82"/>
        <v>0</v>
      </c>
      <c r="AI47" s="73">
        <v>0</v>
      </c>
      <c r="AJ47" s="201">
        <f t="shared" si="83"/>
        <v>0</v>
      </c>
      <c r="AK47" s="73">
        <v>0</v>
      </c>
      <c r="AL47" s="201">
        <f t="shared" si="84"/>
        <v>0</v>
      </c>
      <c r="AM47" s="73">
        <v>0</v>
      </c>
      <c r="AN47" s="381">
        <f t="shared" si="85"/>
        <v>0</v>
      </c>
      <c r="AO47" s="73">
        <v>0</v>
      </c>
      <c r="AP47" s="381">
        <f t="shared" si="86"/>
        <v>0</v>
      </c>
      <c r="AQ47" s="73">
        <v>0</v>
      </c>
      <c r="AR47" s="381">
        <f t="shared" si="87"/>
        <v>0</v>
      </c>
      <c r="AS47" s="73">
        <v>0</v>
      </c>
      <c r="AT47" s="381">
        <f t="shared" si="88"/>
        <v>0</v>
      </c>
      <c r="AU47" s="73">
        <v>0</v>
      </c>
      <c r="AV47" s="381">
        <f t="shared" si="89"/>
        <v>0</v>
      </c>
      <c r="AW47" s="73">
        <v>0</v>
      </c>
      <c r="AX47" s="381">
        <f t="shared" si="90"/>
        <v>0</v>
      </c>
      <c r="AY47" s="545">
        <f t="shared" si="23"/>
        <v>0</v>
      </c>
      <c r="AZ47" s="554">
        <v>136.55000000000001</v>
      </c>
      <c r="BA47" s="555">
        <f t="shared" si="39"/>
        <v>0</v>
      </c>
      <c r="BB47" s="98" t="s">
        <v>567</v>
      </c>
      <c r="BC47" s="110" t="s">
        <v>391</v>
      </c>
      <c r="BD47" s="533" t="s">
        <v>391</v>
      </c>
    </row>
    <row r="48" spans="1:57" ht="24.75" customHeight="1" thickTop="1" thickBot="1">
      <c r="A48" s="943"/>
      <c r="B48" s="901" t="s">
        <v>399</v>
      </c>
      <c r="C48" s="902"/>
      <c r="D48" s="500"/>
      <c r="E48" s="71" t="s">
        <v>196</v>
      </c>
      <c r="F48" s="73">
        <v>0</v>
      </c>
      <c r="G48" s="225">
        <f t="shared" si="91"/>
        <v>0</v>
      </c>
      <c r="H48" s="73">
        <v>0</v>
      </c>
      <c r="I48" s="201">
        <f t="shared" si="92"/>
        <v>0</v>
      </c>
      <c r="J48" s="73">
        <v>0</v>
      </c>
      <c r="K48" s="201">
        <f t="shared" si="93"/>
        <v>0</v>
      </c>
      <c r="L48" s="73">
        <v>0</v>
      </c>
      <c r="M48" s="201">
        <f t="shared" ref="M48:M60" si="98">L48*AZ48</f>
        <v>0</v>
      </c>
      <c r="N48" s="73">
        <v>0</v>
      </c>
      <c r="O48" s="201">
        <f t="shared" si="94"/>
        <v>0</v>
      </c>
      <c r="P48" s="73">
        <v>0</v>
      </c>
      <c r="Q48" s="201">
        <f t="shared" si="95"/>
        <v>0</v>
      </c>
      <c r="R48" s="73">
        <v>0</v>
      </c>
      <c r="S48" s="201">
        <f t="shared" si="96"/>
        <v>0</v>
      </c>
      <c r="T48" s="73">
        <v>0</v>
      </c>
      <c r="U48" s="201">
        <f t="shared" si="97"/>
        <v>0</v>
      </c>
      <c r="V48" s="430"/>
      <c r="W48" s="73">
        <v>0</v>
      </c>
      <c r="X48" s="225">
        <f t="shared" si="77"/>
        <v>0</v>
      </c>
      <c r="Y48" s="73">
        <v>0</v>
      </c>
      <c r="Z48" s="201">
        <f t="shared" si="78"/>
        <v>0</v>
      </c>
      <c r="AA48" s="73">
        <v>0</v>
      </c>
      <c r="AB48" s="201">
        <f t="shared" si="79"/>
        <v>0</v>
      </c>
      <c r="AC48" s="73">
        <v>0</v>
      </c>
      <c r="AD48" s="201">
        <f t="shared" si="80"/>
        <v>0</v>
      </c>
      <c r="AE48" s="73">
        <v>0</v>
      </c>
      <c r="AF48" s="201">
        <f t="shared" si="81"/>
        <v>0</v>
      </c>
      <c r="AG48" s="73">
        <v>0</v>
      </c>
      <c r="AH48" s="201">
        <f t="shared" si="82"/>
        <v>0</v>
      </c>
      <c r="AI48" s="73">
        <v>0</v>
      </c>
      <c r="AJ48" s="201">
        <f t="shared" si="83"/>
        <v>0</v>
      </c>
      <c r="AK48" s="73">
        <v>0</v>
      </c>
      <c r="AL48" s="201">
        <f t="shared" si="84"/>
        <v>0</v>
      </c>
      <c r="AM48" s="73">
        <v>0</v>
      </c>
      <c r="AN48" s="381">
        <f t="shared" si="85"/>
        <v>0</v>
      </c>
      <c r="AO48" s="73">
        <v>0</v>
      </c>
      <c r="AP48" s="381">
        <f t="shared" si="86"/>
        <v>0</v>
      </c>
      <c r="AQ48" s="73">
        <v>0</v>
      </c>
      <c r="AR48" s="381">
        <f t="shared" si="87"/>
        <v>0</v>
      </c>
      <c r="AS48" s="73">
        <v>0</v>
      </c>
      <c r="AT48" s="381">
        <f t="shared" si="88"/>
        <v>0</v>
      </c>
      <c r="AU48" s="73">
        <v>0</v>
      </c>
      <c r="AV48" s="381">
        <f t="shared" si="89"/>
        <v>0</v>
      </c>
      <c r="AW48" s="73">
        <v>0</v>
      </c>
      <c r="AX48" s="381">
        <f t="shared" si="90"/>
        <v>0</v>
      </c>
      <c r="AY48" s="545">
        <f t="shared" si="23"/>
        <v>0</v>
      </c>
      <c r="AZ48" s="554">
        <v>201.44</v>
      </c>
      <c r="BA48" s="555">
        <f t="shared" si="39"/>
        <v>0</v>
      </c>
      <c r="BB48" s="98" t="s">
        <v>567</v>
      </c>
      <c r="BC48" s="110" t="s">
        <v>392</v>
      </c>
      <c r="BD48" s="533" t="s">
        <v>392</v>
      </c>
    </row>
    <row r="49" spans="1:57" ht="24.75" customHeight="1" thickTop="1" thickBot="1">
      <c r="A49" s="943"/>
      <c r="B49" s="901" t="s">
        <v>400</v>
      </c>
      <c r="C49" s="902"/>
      <c r="D49" s="500"/>
      <c r="E49" s="71" t="s">
        <v>196</v>
      </c>
      <c r="F49" s="73">
        <v>0</v>
      </c>
      <c r="G49" s="225">
        <f t="shared" si="91"/>
        <v>0</v>
      </c>
      <c r="H49" s="73">
        <v>0</v>
      </c>
      <c r="I49" s="201">
        <f t="shared" si="92"/>
        <v>0</v>
      </c>
      <c r="J49" s="73">
        <v>0</v>
      </c>
      <c r="K49" s="201">
        <f t="shared" si="93"/>
        <v>0</v>
      </c>
      <c r="L49" s="73">
        <v>0</v>
      </c>
      <c r="M49" s="201">
        <f t="shared" si="98"/>
        <v>0</v>
      </c>
      <c r="N49" s="73">
        <v>0</v>
      </c>
      <c r="O49" s="201">
        <f t="shared" si="94"/>
        <v>0</v>
      </c>
      <c r="P49" s="73">
        <v>0</v>
      </c>
      <c r="Q49" s="201">
        <f t="shared" si="95"/>
        <v>0</v>
      </c>
      <c r="R49" s="73">
        <v>0</v>
      </c>
      <c r="S49" s="201">
        <f t="shared" si="96"/>
        <v>0</v>
      </c>
      <c r="T49" s="73">
        <v>0</v>
      </c>
      <c r="U49" s="201">
        <f t="shared" si="97"/>
        <v>0</v>
      </c>
      <c r="V49" s="430"/>
      <c r="W49" s="73">
        <v>0</v>
      </c>
      <c r="X49" s="225">
        <f t="shared" si="77"/>
        <v>0</v>
      </c>
      <c r="Y49" s="73">
        <v>0</v>
      </c>
      <c r="Z49" s="201">
        <f t="shared" si="78"/>
        <v>0</v>
      </c>
      <c r="AA49" s="73">
        <v>0</v>
      </c>
      <c r="AB49" s="201">
        <f t="shared" si="79"/>
        <v>0</v>
      </c>
      <c r="AC49" s="73">
        <v>0</v>
      </c>
      <c r="AD49" s="201">
        <f t="shared" si="80"/>
        <v>0</v>
      </c>
      <c r="AE49" s="73">
        <v>0</v>
      </c>
      <c r="AF49" s="201">
        <f t="shared" si="81"/>
        <v>0</v>
      </c>
      <c r="AG49" s="73">
        <v>0</v>
      </c>
      <c r="AH49" s="201">
        <f t="shared" si="82"/>
        <v>0</v>
      </c>
      <c r="AI49" s="73">
        <v>0</v>
      </c>
      <c r="AJ49" s="201">
        <f t="shared" si="83"/>
        <v>0</v>
      </c>
      <c r="AK49" s="73">
        <v>0</v>
      </c>
      <c r="AL49" s="201">
        <f t="shared" si="84"/>
        <v>0</v>
      </c>
      <c r="AM49" s="73">
        <v>0</v>
      </c>
      <c r="AN49" s="381">
        <f t="shared" si="85"/>
        <v>0</v>
      </c>
      <c r="AO49" s="73">
        <v>0</v>
      </c>
      <c r="AP49" s="381">
        <f t="shared" si="86"/>
        <v>0</v>
      </c>
      <c r="AQ49" s="73">
        <v>0</v>
      </c>
      <c r="AR49" s="381">
        <f t="shared" si="87"/>
        <v>0</v>
      </c>
      <c r="AS49" s="73">
        <v>0</v>
      </c>
      <c r="AT49" s="381">
        <f t="shared" si="88"/>
        <v>0</v>
      </c>
      <c r="AU49" s="73">
        <v>0</v>
      </c>
      <c r="AV49" s="381">
        <f t="shared" si="89"/>
        <v>0</v>
      </c>
      <c r="AW49" s="73">
        <v>0</v>
      </c>
      <c r="AX49" s="381">
        <f t="shared" si="90"/>
        <v>0</v>
      </c>
      <c r="AY49" s="545">
        <f t="shared" si="23"/>
        <v>0</v>
      </c>
      <c r="AZ49" s="554">
        <v>204.32</v>
      </c>
      <c r="BA49" s="555">
        <f t="shared" si="39"/>
        <v>0</v>
      </c>
      <c r="BB49" s="98" t="s">
        <v>567</v>
      </c>
      <c r="BC49" s="110" t="s">
        <v>393</v>
      </c>
      <c r="BD49" s="533" t="s">
        <v>393</v>
      </c>
    </row>
    <row r="50" spans="1:57" ht="24.75" customHeight="1" thickTop="1" thickBot="1">
      <c r="A50" s="943"/>
      <c r="B50" s="901" t="s">
        <v>401</v>
      </c>
      <c r="C50" s="902"/>
      <c r="D50" s="500"/>
      <c r="E50" s="71" t="s">
        <v>196</v>
      </c>
      <c r="F50" s="73">
        <v>0</v>
      </c>
      <c r="G50" s="225">
        <f t="shared" si="91"/>
        <v>0</v>
      </c>
      <c r="H50" s="73">
        <v>0</v>
      </c>
      <c r="I50" s="201">
        <f t="shared" si="92"/>
        <v>0</v>
      </c>
      <c r="J50" s="73">
        <v>0</v>
      </c>
      <c r="K50" s="201">
        <f t="shared" si="93"/>
        <v>0</v>
      </c>
      <c r="L50" s="73">
        <v>0</v>
      </c>
      <c r="M50" s="201">
        <f t="shared" si="98"/>
        <v>0</v>
      </c>
      <c r="N50" s="73">
        <v>0</v>
      </c>
      <c r="O50" s="201">
        <f t="shared" si="94"/>
        <v>0</v>
      </c>
      <c r="P50" s="73">
        <v>0</v>
      </c>
      <c r="Q50" s="201">
        <f t="shared" si="95"/>
        <v>0</v>
      </c>
      <c r="R50" s="73">
        <v>0</v>
      </c>
      <c r="S50" s="201">
        <f t="shared" si="96"/>
        <v>0</v>
      </c>
      <c r="T50" s="73">
        <v>0</v>
      </c>
      <c r="U50" s="201">
        <f t="shared" si="97"/>
        <v>0</v>
      </c>
      <c r="V50" s="430"/>
      <c r="W50" s="73">
        <v>0</v>
      </c>
      <c r="X50" s="225">
        <f t="shared" si="77"/>
        <v>0</v>
      </c>
      <c r="Y50" s="73">
        <v>0</v>
      </c>
      <c r="Z50" s="201">
        <f t="shared" si="78"/>
        <v>0</v>
      </c>
      <c r="AA50" s="73">
        <v>0</v>
      </c>
      <c r="AB50" s="201">
        <f t="shared" si="79"/>
        <v>0</v>
      </c>
      <c r="AC50" s="73">
        <v>0</v>
      </c>
      <c r="AD50" s="201">
        <f t="shared" si="80"/>
        <v>0</v>
      </c>
      <c r="AE50" s="73">
        <v>0</v>
      </c>
      <c r="AF50" s="201">
        <f t="shared" si="81"/>
        <v>0</v>
      </c>
      <c r="AG50" s="73">
        <v>0</v>
      </c>
      <c r="AH50" s="201">
        <f t="shared" si="82"/>
        <v>0</v>
      </c>
      <c r="AI50" s="73">
        <v>0</v>
      </c>
      <c r="AJ50" s="201">
        <f t="shared" si="83"/>
        <v>0</v>
      </c>
      <c r="AK50" s="73">
        <v>0</v>
      </c>
      <c r="AL50" s="201">
        <f t="shared" si="84"/>
        <v>0</v>
      </c>
      <c r="AM50" s="73">
        <v>0</v>
      </c>
      <c r="AN50" s="381">
        <f t="shared" si="85"/>
        <v>0</v>
      </c>
      <c r="AO50" s="73">
        <v>0</v>
      </c>
      <c r="AP50" s="381">
        <f t="shared" si="86"/>
        <v>0</v>
      </c>
      <c r="AQ50" s="73">
        <v>0</v>
      </c>
      <c r="AR50" s="381">
        <f t="shared" si="87"/>
        <v>0</v>
      </c>
      <c r="AS50" s="73">
        <v>0</v>
      </c>
      <c r="AT50" s="381">
        <f t="shared" si="88"/>
        <v>0</v>
      </c>
      <c r="AU50" s="73">
        <v>0</v>
      </c>
      <c r="AV50" s="381">
        <f t="shared" si="89"/>
        <v>0</v>
      </c>
      <c r="AW50" s="73">
        <v>0</v>
      </c>
      <c r="AX50" s="381">
        <f t="shared" si="90"/>
        <v>0</v>
      </c>
      <c r="AY50" s="545">
        <f t="shared" si="23"/>
        <v>0</v>
      </c>
      <c r="AZ50" s="554">
        <v>320.57</v>
      </c>
      <c r="BA50" s="555">
        <f t="shared" si="39"/>
        <v>0</v>
      </c>
      <c r="BB50" s="98" t="s">
        <v>567</v>
      </c>
      <c r="BC50" s="110" t="s">
        <v>453</v>
      </c>
      <c r="BD50" s="533" t="s">
        <v>453</v>
      </c>
    </row>
    <row r="51" spans="1:57" ht="24.75" customHeight="1" thickTop="1" thickBot="1">
      <c r="A51" s="943"/>
      <c r="B51" s="901" t="s">
        <v>402</v>
      </c>
      <c r="C51" s="902"/>
      <c r="D51" s="500"/>
      <c r="E51" s="71" t="s">
        <v>196</v>
      </c>
      <c r="F51" s="73">
        <v>0</v>
      </c>
      <c r="G51" s="225">
        <f t="shared" si="91"/>
        <v>0</v>
      </c>
      <c r="H51" s="73">
        <v>0</v>
      </c>
      <c r="I51" s="201">
        <f t="shared" si="92"/>
        <v>0</v>
      </c>
      <c r="J51" s="73">
        <v>0</v>
      </c>
      <c r="K51" s="201">
        <f t="shared" si="93"/>
        <v>0</v>
      </c>
      <c r="L51" s="73">
        <v>0</v>
      </c>
      <c r="M51" s="201">
        <f t="shared" si="98"/>
        <v>0</v>
      </c>
      <c r="N51" s="73">
        <v>0</v>
      </c>
      <c r="O51" s="201">
        <f t="shared" si="94"/>
        <v>0</v>
      </c>
      <c r="P51" s="73">
        <v>0</v>
      </c>
      <c r="Q51" s="201">
        <f t="shared" si="95"/>
        <v>0</v>
      </c>
      <c r="R51" s="73">
        <v>0</v>
      </c>
      <c r="S51" s="201">
        <f t="shared" si="96"/>
        <v>0</v>
      </c>
      <c r="T51" s="73">
        <v>0</v>
      </c>
      <c r="U51" s="201">
        <f t="shared" si="97"/>
        <v>0</v>
      </c>
      <c r="V51" s="430"/>
      <c r="W51" s="73">
        <v>0</v>
      </c>
      <c r="X51" s="225">
        <f t="shared" si="77"/>
        <v>0</v>
      </c>
      <c r="Y51" s="73">
        <v>0</v>
      </c>
      <c r="Z51" s="201">
        <f t="shared" si="78"/>
        <v>0</v>
      </c>
      <c r="AA51" s="73">
        <v>0</v>
      </c>
      <c r="AB51" s="201">
        <f t="shared" si="79"/>
        <v>0</v>
      </c>
      <c r="AC51" s="73">
        <v>0</v>
      </c>
      <c r="AD51" s="201">
        <f t="shared" si="80"/>
        <v>0</v>
      </c>
      <c r="AE51" s="73">
        <v>0</v>
      </c>
      <c r="AF51" s="201">
        <f t="shared" si="81"/>
        <v>0</v>
      </c>
      <c r="AG51" s="73">
        <v>0</v>
      </c>
      <c r="AH51" s="201">
        <f t="shared" si="82"/>
        <v>0</v>
      </c>
      <c r="AI51" s="73">
        <v>0</v>
      </c>
      <c r="AJ51" s="201">
        <f t="shared" si="83"/>
        <v>0</v>
      </c>
      <c r="AK51" s="73">
        <v>0</v>
      </c>
      <c r="AL51" s="201">
        <f t="shared" si="84"/>
        <v>0</v>
      </c>
      <c r="AM51" s="73">
        <v>0</v>
      </c>
      <c r="AN51" s="381">
        <f t="shared" si="85"/>
        <v>0</v>
      </c>
      <c r="AO51" s="73">
        <v>0</v>
      </c>
      <c r="AP51" s="381">
        <f t="shared" si="86"/>
        <v>0</v>
      </c>
      <c r="AQ51" s="73">
        <v>0</v>
      </c>
      <c r="AR51" s="381">
        <f t="shared" si="87"/>
        <v>0</v>
      </c>
      <c r="AS51" s="73">
        <v>0</v>
      </c>
      <c r="AT51" s="381">
        <f t="shared" si="88"/>
        <v>0</v>
      </c>
      <c r="AU51" s="73">
        <v>0</v>
      </c>
      <c r="AV51" s="381">
        <f t="shared" si="89"/>
        <v>0</v>
      </c>
      <c r="AW51" s="73">
        <v>0</v>
      </c>
      <c r="AX51" s="381">
        <f t="shared" si="90"/>
        <v>0</v>
      </c>
      <c r="AY51" s="545">
        <f t="shared" si="23"/>
        <v>0</v>
      </c>
      <c r="AZ51" s="554">
        <v>333.33</v>
      </c>
      <c r="BA51" s="555">
        <f t="shared" si="39"/>
        <v>0</v>
      </c>
      <c r="BB51" s="98" t="s">
        <v>567</v>
      </c>
      <c r="BC51" s="110" t="s">
        <v>394</v>
      </c>
      <c r="BD51" s="533" t="s">
        <v>394</v>
      </c>
    </row>
    <row r="52" spans="1:57" ht="24.75" customHeight="1" thickTop="1" thickBot="1">
      <c r="A52" s="943"/>
      <c r="B52" s="901" t="s">
        <v>403</v>
      </c>
      <c r="C52" s="902"/>
      <c r="D52" s="500"/>
      <c r="E52" s="71" t="s">
        <v>196</v>
      </c>
      <c r="F52" s="73">
        <v>0</v>
      </c>
      <c r="G52" s="225">
        <f t="shared" si="91"/>
        <v>0</v>
      </c>
      <c r="H52" s="73">
        <v>0</v>
      </c>
      <c r="I52" s="201">
        <v>0</v>
      </c>
      <c r="J52" s="73">
        <v>0</v>
      </c>
      <c r="K52" s="201">
        <f t="shared" si="93"/>
        <v>0</v>
      </c>
      <c r="L52" s="73">
        <v>0</v>
      </c>
      <c r="M52" s="201">
        <f t="shared" si="98"/>
        <v>0</v>
      </c>
      <c r="N52" s="73">
        <v>0</v>
      </c>
      <c r="O52" s="201">
        <f t="shared" si="94"/>
        <v>0</v>
      </c>
      <c r="P52" s="73">
        <v>0</v>
      </c>
      <c r="Q52" s="201">
        <f t="shared" si="95"/>
        <v>0</v>
      </c>
      <c r="R52" s="73">
        <v>0</v>
      </c>
      <c r="S52" s="201">
        <f t="shared" si="96"/>
        <v>0</v>
      </c>
      <c r="T52" s="73">
        <v>0</v>
      </c>
      <c r="U52" s="201">
        <f t="shared" si="97"/>
        <v>0</v>
      </c>
      <c r="V52" s="430"/>
      <c r="W52" s="73">
        <v>0</v>
      </c>
      <c r="X52" s="225">
        <f t="shared" si="77"/>
        <v>0</v>
      </c>
      <c r="Y52" s="73">
        <v>0</v>
      </c>
      <c r="Z52" s="201">
        <v>0</v>
      </c>
      <c r="AA52" s="73">
        <v>0</v>
      </c>
      <c r="AB52" s="201">
        <f t="shared" si="79"/>
        <v>0</v>
      </c>
      <c r="AC52" s="73">
        <v>0</v>
      </c>
      <c r="AD52" s="201">
        <f t="shared" si="80"/>
        <v>0</v>
      </c>
      <c r="AE52" s="73">
        <v>0</v>
      </c>
      <c r="AF52" s="201">
        <f t="shared" si="81"/>
        <v>0</v>
      </c>
      <c r="AG52" s="73">
        <v>0</v>
      </c>
      <c r="AH52" s="201">
        <f t="shared" si="82"/>
        <v>0</v>
      </c>
      <c r="AI52" s="73">
        <v>0</v>
      </c>
      <c r="AJ52" s="201">
        <f t="shared" si="83"/>
        <v>0</v>
      </c>
      <c r="AK52" s="73">
        <v>0</v>
      </c>
      <c r="AL52" s="201">
        <f t="shared" si="84"/>
        <v>0</v>
      </c>
      <c r="AM52" s="73">
        <v>0</v>
      </c>
      <c r="AN52" s="381">
        <f t="shared" si="85"/>
        <v>0</v>
      </c>
      <c r="AO52" s="73">
        <v>0</v>
      </c>
      <c r="AP52" s="381">
        <f t="shared" si="86"/>
        <v>0</v>
      </c>
      <c r="AQ52" s="73">
        <v>0</v>
      </c>
      <c r="AR52" s="381">
        <f t="shared" si="87"/>
        <v>0</v>
      </c>
      <c r="AS52" s="73">
        <v>0</v>
      </c>
      <c r="AT52" s="381">
        <f t="shared" si="88"/>
        <v>0</v>
      </c>
      <c r="AU52" s="73">
        <v>0</v>
      </c>
      <c r="AV52" s="381">
        <f t="shared" si="89"/>
        <v>0</v>
      </c>
      <c r="AW52" s="73">
        <v>0</v>
      </c>
      <c r="AX52" s="381">
        <f t="shared" si="90"/>
        <v>0</v>
      </c>
      <c r="AY52" s="545">
        <f t="shared" si="23"/>
        <v>0</v>
      </c>
      <c r="AZ52" s="554">
        <v>428.87</v>
      </c>
      <c r="BA52" s="555">
        <f t="shared" si="39"/>
        <v>0</v>
      </c>
      <c r="BB52" s="98" t="s">
        <v>567</v>
      </c>
      <c r="BC52" s="110" t="s">
        <v>395</v>
      </c>
      <c r="BD52" s="533" t="s">
        <v>395</v>
      </c>
    </row>
    <row r="53" spans="1:57" ht="24.75" customHeight="1" thickTop="1" thickBot="1">
      <c r="A53" s="943"/>
      <c r="B53" s="901" t="s">
        <v>404</v>
      </c>
      <c r="C53" s="902"/>
      <c r="D53" s="500"/>
      <c r="E53" s="71" t="s">
        <v>196</v>
      </c>
      <c r="F53" s="73">
        <v>0</v>
      </c>
      <c r="G53" s="225">
        <f t="shared" si="91"/>
        <v>0</v>
      </c>
      <c r="H53" s="73">
        <v>0</v>
      </c>
      <c r="I53" s="201">
        <f t="shared" si="92"/>
        <v>0</v>
      </c>
      <c r="J53" s="73">
        <v>0</v>
      </c>
      <c r="K53" s="201">
        <f t="shared" si="93"/>
        <v>0</v>
      </c>
      <c r="L53" s="73">
        <v>0</v>
      </c>
      <c r="M53" s="201">
        <f t="shared" si="98"/>
        <v>0</v>
      </c>
      <c r="N53" s="73">
        <v>0</v>
      </c>
      <c r="O53" s="201">
        <f t="shared" si="94"/>
        <v>0</v>
      </c>
      <c r="P53" s="73">
        <v>0</v>
      </c>
      <c r="Q53" s="201">
        <f t="shared" si="95"/>
        <v>0</v>
      </c>
      <c r="R53" s="73">
        <v>0</v>
      </c>
      <c r="S53" s="201">
        <f t="shared" si="96"/>
        <v>0</v>
      </c>
      <c r="T53" s="73">
        <v>0</v>
      </c>
      <c r="U53" s="201">
        <f t="shared" si="97"/>
        <v>0</v>
      </c>
      <c r="V53" s="430"/>
      <c r="W53" s="73">
        <v>0</v>
      </c>
      <c r="X53" s="225">
        <f t="shared" si="77"/>
        <v>0</v>
      </c>
      <c r="Y53" s="73">
        <v>0</v>
      </c>
      <c r="Z53" s="201">
        <f t="shared" ref="Z53:Z60" si="99">Y53*AZ53</f>
        <v>0</v>
      </c>
      <c r="AA53" s="73">
        <v>0</v>
      </c>
      <c r="AB53" s="201">
        <f t="shared" si="79"/>
        <v>0</v>
      </c>
      <c r="AC53" s="73">
        <v>0</v>
      </c>
      <c r="AD53" s="201">
        <f t="shared" si="80"/>
        <v>0</v>
      </c>
      <c r="AE53" s="73">
        <v>0</v>
      </c>
      <c r="AF53" s="201">
        <f t="shared" si="81"/>
        <v>0</v>
      </c>
      <c r="AG53" s="73">
        <v>0</v>
      </c>
      <c r="AH53" s="201">
        <f t="shared" si="82"/>
        <v>0</v>
      </c>
      <c r="AI53" s="73">
        <v>0</v>
      </c>
      <c r="AJ53" s="201">
        <f t="shared" si="83"/>
        <v>0</v>
      </c>
      <c r="AK53" s="73">
        <v>0</v>
      </c>
      <c r="AL53" s="201">
        <f t="shared" si="84"/>
        <v>0</v>
      </c>
      <c r="AM53" s="73">
        <v>0</v>
      </c>
      <c r="AN53" s="381">
        <f t="shared" si="85"/>
        <v>0</v>
      </c>
      <c r="AO53" s="73">
        <v>0</v>
      </c>
      <c r="AP53" s="381">
        <f t="shared" si="86"/>
        <v>0</v>
      </c>
      <c r="AQ53" s="73">
        <v>0</v>
      </c>
      <c r="AR53" s="381">
        <f t="shared" si="87"/>
        <v>0</v>
      </c>
      <c r="AS53" s="73">
        <v>0</v>
      </c>
      <c r="AT53" s="381">
        <f t="shared" si="88"/>
        <v>0</v>
      </c>
      <c r="AU53" s="73">
        <v>0</v>
      </c>
      <c r="AV53" s="381">
        <f t="shared" si="89"/>
        <v>0</v>
      </c>
      <c r="AW53" s="73">
        <v>0</v>
      </c>
      <c r="AX53" s="381">
        <f t="shared" si="90"/>
        <v>0</v>
      </c>
      <c r="AY53" s="545">
        <f t="shared" si="23"/>
        <v>0</v>
      </c>
      <c r="AZ53" s="554">
        <v>458.75</v>
      </c>
      <c r="BA53" s="555">
        <f t="shared" si="39"/>
        <v>0</v>
      </c>
      <c r="BB53" s="98" t="s">
        <v>567</v>
      </c>
      <c r="BC53" s="110" t="s">
        <v>396</v>
      </c>
      <c r="BD53" s="533" t="s">
        <v>396</v>
      </c>
    </row>
    <row r="54" spans="1:57" ht="29.45" customHeight="1" thickTop="1" thickBot="1">
      <c r="A54" s="943"/>
      <c r="B54" s="905" t="s">
        <v>201</v>
      </c>
      <c r="C54" s="906"/>
      <c r="D54" s="494"/>
      <c r="E54" s="71" t="s">
        <v>348</v>
      </c>
      <c r="F54" s="73">
        <v>0</v>
      </c>
      <c r="G54" s="225">
        <f t="shared" si="91"/>
        <v>0</v>
      </c>
      <c r="H54" s="73">
        <v>0</v>
      </c>
      <c r="I54" s="201">
        <f t="shared" si="92"/>
        <v>0</v>
      </c>
      <c r="J54" s="73">
        <v>0</v>
      </c>
      <c r="K54" s="201">
        <f t="shared" si="93"/>
        <v>0</v>
      </c>
      <c r="L54" s="73">
        <v>0</v>
      </c>
      <c r="M54" s="201">
        <f t="shared" si="98"/>
        <v>0</v>
      </c>
      <c r="N54" s="73">
        <v>0</v>
      </c>
      <c r="O54" s="201">
        <f t="shared" si="94"/>
        <v>0</v>
      </c>
      <c r="P54" s="73">
        <v>0</v>
      </c>
      <c r="Q54" s="201">
        <f t="shared" si="95"/>
        <v>0</v>
      </c>
      <c r="R54" s="73">
        <v>0</v>
      </c>
      <c r="S54" s="201">
        <f t="shared" si="96"/>
        <v>0</v>
      </c>
      <c r="T54" s="73">
        <v>0</v>
      </c>
      <c r="U54" s="201">
        <f t="shared" si="97"/>
        <v>0</v>
      </c>
      <c r="V54" s="430"/>
      <c r="W54" s="73">
        <v>0</v>
      </c>
      <c r="X54" s="225">
        <f t="shared" si="77"/>
        <v>0</v>
      </c>
      <c r="Y54" s="73">
        <v>0</v>
      </c>
      <c r="Z54" s="201">
        <f t="shared" si="99"/>
        <v>0</v>
      </c>
      <c r="AA54" s="73">
        <v>0</v>
      </c>
      <c r="AB54" s="201">
        <f t="shared" si="79"/>
        <v>0</v>
      </c>
      <c r="AC54" s="73">
        <v>0</v>
      </c>
      <c r="AD54" s="201">
        <f t="shared" si="80"/>
        <v>0</v>
      </c>
      <c r="AE54" s="73">
        <v>0</v>
      </c>
      <c r="AF54" s="201">
        <f t="shared" si="81"/>
        <v>0</v>
      </c>
      <c r="AG54" s="73">
        <v>0</v>
      </c>
      <c r="AH54" s="201">
        <f t="shared" si="82"/>
        <v>0</v>
      </c>
      <c r="AI54" s="73">
        <v>0</v>
      </c>
      <c r="AJ54" s="201">
        <f t="shared" si="83"/>
        <v>0</v>
      </c>
      <c r="AK54" s="73">
        <v>0</v>
      </c>
      <c r="AL54" s="201">
        <f t="shared" si="84"/>
        <v>0</v>
      </c>
      <c r="AM54" s="73">
        <v>0</v>
      </c>
      <c r="AN54" s="381">
        <f t="shared" si="85"/>
        <v>0</v>
      </c>
      <c r="AO54" s="73">
        <v>0</v>
      </c>
      <c r="AP54" s="381">
        <f t="shared" si="86"/>
        <v>0</v>
      </c>
      <c r="AQ54" s="73">
        <v>0</v>
      </c>
      <c r="AR54" s="381">
        <f t="shared" si="87"/>
        <v>0</v>
      </c>
      <c r="AS54" s="73">
        <v>0</v>
      </c>
      <c r="AT54" s="381">
        <f t="shared" si="88"/>
        <v>0</v>
      </c>
      <c r="AU54" s="73">
        <v>0</v>
      </c>
      <c r="AV54" s="381">
        <f t="shared" si="89"/>
        <v>0</v>
      </c>
      <c r="AW54" s="73">
        <v>0</v>
      </c>
      <c r="AX54" s="381">
        <f t="shared" si="90"/>
        <v>0</v>
      </c>
      <c r="AY54" s="545">
        <f t="shared" si="23"/>
        <v>0</v>
      </c>
      <c r="AZ54" s="554">
        <f>'Memorial Custo'!F65</f>
        <v>160.98000000000002</v>
      </c>
      <c r="BA54" s="555">
        <f t="shared" si="39"/>
        <v>0</v>
      </c>
      <c r="BB54" s="103" t="s">
        <v>377</v>
      </c>
      <c r="BC54" s="104" t="s">
        <v>378</v>
      </c>
      <c r="BD54" s="525" t="s">
        <v>378</v>
      </c>
    </row>
    <row r="55" spans="1:57" ht="28.9" customHeight="1" thickTop="1" thickBot="1">
      <c r="A55" s="943"/>
      <c r="B55" s="905" t="s">
        <v>254</v>
      </c>
      <c r="C55" s="906"/>
      <c r="D55" s="494"/>
      <c r="E55" s="71" t="s">
        <v>348</v>
      </c>
      <c r="F55" s="73">
        <v>0</v>
      </c>
      <c r="G55" s="225">
        <f t="shared" si="91"/>
        <v>0</v>
      </c>
      <c r="H55" s="73">
        <v>0</v>
      </c>
      <c r="I55" s="201">
        <f t="shared" si="92"/>
        <v>0</v>
      </c>
      <c r="J55" s="73">
        <v>0</v>
      </c>
      <c r="K55" s="201">
        <f t="shared" si="93"/>
        <v>0</v>
      </c>
      <c r="L55" s="73">
        <v>0</v>
      </c>
      <c r="M55" s="201">
        <f t="shared" si="98"/>
        <v>0</v>
      </c>
      <c r="N55" s="73">
        <v>0</v>
      </c>
      <c r="O55" s="201">
        <f t="shared" si="94"/>
        <v>0</v>
      </c>
      <c r="P55" s="73">
        <v>0</v>
      </c>
      <c r="Q55" s="201">
        <f t="shared" si="95"/>
        <v>0</v>
      </c>
      <c r="R55" s="73">
        <v>0</v>
      </c>
      <c r="S55" s="201">
        <f t="shared" si="96"/>
        <v>0</v>
      </c>
      <c r="T55" s="73">
        <v>0</v>
      </c>
      <c r="U55" s="201">
        <f t="shared" si="97"/>
        <v>0</v>
      </c>
      <c r="V55" s="430"/>
      <c r="W55" s="73">
        <v>0</v>
      </c>
      <c r="X55" s="225">
        <f t="shared" si="77"/>
        <v>0</v>
      </c>
      <c r="Y55" s="73">
        <v>0</v>
      </c>
      <c r="Z55" s="201">
        <f t="shared" si="99"/>
        <v>0</v>
      </c>
      <c r="AA55" s="73">
        <v>0</v>
      </c>
      <c r="AB55" s="201">
        <f t="shared" si="79"/>
        <v>0</v>
      </c>
      <c r="AC55" s="73">
        <v>0</v>
      </c>
      <c r="AD55" s="201">
        <f t="shared" si="80"/>
        <v>0</v>
      </c>
      <c r="AE55" s="73">
        <v>0</v>
      </c>
      <c r="AF55" s="201">
        <f t="shared" si="81"/>
        <v>0</v>
      </c>
      <c r="AG55" s="73">
        <v>0</v>
      </c>
      <c r="AH55" s="201">
        <f t="shared" si="82"/>
        <v>0</v>
      </c>
      <c r="AI55" s="73">
        <v>0</v>
      </c>
      <c r="AJ55" s="201">
        <f t="shared" si="83"/>
        <v>0</v>
      </c>
      <c r="AK55" s="73">
        <v>0</v>
      </c>
      <c r="AL55" s="201">
        <f t="shared" si="84"/>
        <v>0</v>
      </c>
      <c r="AM55" s="73">
        <v>0</v>
      </c>
      <c r="AN55" s="381">
        <f t="shared" si="85"/>
        <v>0</v>
      </c>
      <c r="AO55" s="73">
        <v>0</v>
      </c>
      <c r="AP55" s="381">
        <f t="shared" si="86"/>
        <v>0</v>
      </c>
      <c r="AQ55" s="73">
        <v>0</v>
      </c>
      <c r="AR55" s="381">
        <f t="shared" si="87"/>
        <v>0</v>
      </c>
      <c r="AS55" s="73">
        <v>0</v>
      </c>
      <c r="AT55" s="381">
        <f t="shared" si="88"/>
        <v>0</v>
      </c>
      <c r="AU55" s="73">
        <v>0</v>
      </c>
      <c r="AV55" s="381">
        <f t="shared" si="89"/>
        <v>0</v>
      </c>
      <c r="AW55" s="73">
        <v>0</v>
      </c>
      <c r="AX55" s="381">
        <f t="shared" si="90"/>
        <v>0</v>
      </c>
      <c r="AY55" s="545">
        <f t="shared" si="23"/>
        <v>0</v>
      </c>
      <c r="AZ55" s="554">
        <f>'Memorial Custo'!F70</f>
        <v>196.61</v>
      </c>
      <c r="BA55" s="555">
        <f t="shared" si="39"/>
        <v>0</v>
      </c>
      <c r="BB55" s="103" t="s">
        <v>377</v>
      </c>
      <c r="BC55" s="104" t="s">
        <v>378</v>
      </c>
      <c r="BD55" s="525" t="s">
        <v>378</v>
      </c>
    </row>
    <row r="56" spans="1:57" ht="29.45" customHeight="1" thickTop="1" thickBot="1">
      <c r="A56" s="943"/>
      <c r="B56" s="905" t="s">
        <v>202</v>
      </c>
      <c r="C56" s="906"/>
      <c r="D56" s="494"/>
      <c r="E56" s="71" t="s">
        <v>348</v>
      </c>
      <c r="F56" s="73">
        <v>0</v>
      </c>
      <c r="G56" s="225">
        <f t="shared" si="91"/>
        <v>0</v>
      </c>
      <c r="H56" s="73">
        <v>0</v>
      </c>
      <c r="I56" s="201">
        <f t="shared" si="92"/>
        <v>0</v>
      </c>
      <c r="J56" s="73">
        <v>0</v>
      </c>
      <c r="K56" s="201">
        <f t="shared" si="93"/>
        <v>0</v>
      </c>
      <c r="L56" s="73">
        <v>0</v>
      </c>
      <c r="M56" s="201">
        <f t="shared" si="98"/>
        <v>0</v>
      </c>
      <c r="N56" s="73">
        <v>0</v>
      </c>
      <c r="O56" s="201">
        <f t="shared" si="94"/>
        <v>0</v>
      </c>
      <c r="P56" s="73">
        <v>0</v>
      </c>
      <c r="Q56" s="201">
        <f t="shared" si="95"/>
        <v>0</v>
      </c>
      <c r="R56" s="73">
        <v>0</v>
      </c>
      <c r="S56" s="201">
        <f t="shared" si="96"/>
        <v>0</v>
      </c>
      <c r="T56" s="73">
        <v>0</v>
      </c>
      <c r="U56" s="201">
        <f t="shared" si="97"/>
        <v>0</v>
      </c>
      <c r="V56" s="430"/>
      <c r="W56" s="73">
        <v>0</v>
      </c>
      <c r="X56" s="225">
        <f t="shared" si="77"/>
        <v>0</v>
      </c>
      <c r="Y56" s="73">
        <v>0</v>
      </c>
      <c r="Z56" s="201">
        <f t="shared" si="99"/>
        <v>0</v>
      </c>
      <c r="AA56" s="73">
        <v>0</v>
      </c>
      <c r="AB56" s="201">
        <f t="shared" si="79"/>
        <v>0</v>
      </c>
      <c r="AC56" s="73">
        <v>0</v>
      </c>
      <c r="AD56" s="201">
        <f t="shared" si="80"/>
        <v>0</v>
      </c>
      <c r="AE56" s="73">
        <v>0</v>
      </c>
      <c r="AF56" s="201">
        <f t="shared" si="81"/>
        <v>0</v>
      </c>
      <c r="AG56" s="73">
        <v>0</v>
      </c>
      <c r="AH56" s="201">
        <f t="shared" si="82"/>
        <v>0</v>
      </c>
      <c r="AI56" s="73">
        <v>0</v>
      </c>
      <c r="AJ56" s="201">
        <f t="shared" si="83"/>
        <v>0</v>
      </c>
      <c r="AK56" s="73">
        <v>0</v>
      </c>
      <c r="AL56" s="201">
        <f t="shared" si="84"/>
        <v>0</v>
      </c>
      <c r="AM56" s="73">
        <v>0</v>
      </c>
      <c r="AN56" s="381">
        <f t="shared" si="85"/>
        <v>0</v>
      </c>
      <c r="AO56" s="73">
        <v>0</v>
      </c>
      <c r="AP56" s="381">
        <f t="shared" si="86"/>
        <v>0</v>
      </c>
      <c r="AQ56" s="73">
        <v>0</v>
      </c>
      <c r="AR56" s="381">
        <f t="shared" si="87"/>
        <v>0</v>
      </c>
      <c r="AS56" s="73">
        <v>0</v>
      </c>
      <c r="AT56" s="381">
        <f t="shared" si="88"/>
        <v>0</v>
      </c>
      <c r="AU56" s="73">
        <v>0</v>
      </c>
      <c r="AV56" s="381">
        <f t="shared" si="89"/>
        <v>0</v>
      </c>
      <c r="AW56" s="73">
        <v>0</v>
      </c>
      <c r="AX56" s="381">
        <f t="shared" si="90"/>
        <v>0</v>
      </c>
      <c r="AY56" s="545">
        <f t="shared" si="23"/>
        <v>0</v>
      </c>
      <c r="AZ56" s="554">
        <f>'Memorial Custo'!F75</f>
        <v>302.13</v>
      </c>
      <c r="BA56" s="555">
        <f t="shared" si="39"/>
        <v>0</v>
      </c>
      <c r="BB56" s="103" t="s">
        <v>377</v>
      </c>
      <c r="BC56" s="104" t="s">
        <v>378</v>
      </c>
      <c r="BD56" s="525" t="s">
        <v>378</v>
      </c>
    </row>
    <row r="57" spans="1:57" ht="26.45" customHeight="1" thickTop="1" thickBot="1">
      <c r="A57" s="943"/>
      <c r="B57" s="905" t="s">
        <v>255</v>
      </c>
      <c r="C57" s="906"/>
      <c r="D57" s="494"/>
      <c r="E57" s="71" t="s">
        <v>348</v>
      </c>
      <c r="F57" s="73">
        <v>0</v>
      </c>
      <c r="G57" s="225">
        <f t="shared" si="91"/>
        <v>0</v>
      </c>
      <c r="H57" s="73">
        <v>0</v>
      </c>
      <c r="I57" s="201">
        <f t="shared" si="92"/>
        <v>0</v>
      </c>
      <c r="J57" s="73">
        <v>0</v>
      </c>
      <c r="K57" s="201">
        <f t="shared" si="93"/>
        <v>0</v>
      </c>
      <c r="L57" s="73">
        <v>0</v>
      </c>
      <c r="M57" s="201">
        <f t="shared" si="98"/>
        <v>0</v>
      </c>
      <c r="N57" s="73">
        <v>0</v>
      </c>
      <c r="O57" s="201">
        <f t="shared" si="94"/>
        <v>0</v>
      </c>
      <c r="P57" s="73">
        <v>0</v>
      </c>
      <c r="Q57" s="201">
        <f t="shared" si="95"/>
        <v>0</v>
      </c>
      <c r="R57" s="73">
        <v>0</v>
      </c>
      <c r="S57" s="201">
        <f t="shared" si="96"/>
        <v>0</v>
      </c>
      <c r="T57" s="73">
        <v>0</v>
      </c>
      <c r="U57" s="201">
        <f t="shared" si="97"/>
        <v>0</v>
      </c>
      <c r="V57" s="430"/>
      <c r="W57" s="73">
        <v>0</v>
      </c>
      <c r="X57" s="225">
        <f t="shared" si="77"/>
        <v>0</v>
      </c>
      <c r="Y57" s="73">
        <v>0</v>
      </c>
      <c r="Z57" s="201">
        <f t="shared" si="99"/>
        <v>0</v>
      </c>
      <c r="AA57" s="73">
        <v>0</v>
      </c>
      <c r="AB57" s="201">
        <f t="shared" si="79"/>
        <v>0</v>
      </c>
      <c r="AC57" s="73">
        <v>0</v>
      </c>
      <c r="AD57" s="201">
        <f t="shared" si="80"/>
        <v>0</v>
      </c>
      <c r="AE57" s="73">
        <v>0</v>
      </c>
      <c r="AF57" s="201">
        <f t="shared" si="81"/>
        <v>0</v>
      </c>
      <c r="AG57" s="73">
        <v>0</v>
      </c>
      <c r="AH57" s="201">
        <f t="shared" si="82"/>
        <v>0</v>
      </c>
      <c r="AI57" s="73">
        <v>0</v>
      </c>
      <c r="AJ57" s="201">
        <f t="shared" si="83"/>
        <v>0</v>
      </c>
      <c r="AK57" s="73">
        <v>0</v>
      </c>
      <c r="AL57" s="201">
        <f t="shared" si="84"/>
        <v>0</v>
      </c>
      <c r="AM57" s="73">
        <v>0</v>
      </c>
      <c r="AN57" s="381">
        <f t="shared" si="85"/>
        <v>0</v>
      </c>
      <c r="AO57" s="73">
        <v>0</v>
      </c>
      <c r="AP57" s="381">
        <f t="shared" si="86"/>
        <v>0</v>
      </c>
      <c r="AQ57" s="73">
        <v>0</v>
      </c>
      <c r="AR57" s="381">
        <f t="shared" si="87"/>
        <v>0</v>
      </c>
      <c r="AS57" s="73">
        <v>0</v>
      </c>
      <c r="AT57" s="381">
        <f t="shared" si="88"/>
        <v>0</v>
      </c>
      <c r="AU57" s="73">
        <v>0</v>
      </c>
      <c r="AV57" s="381">
        <f t="shared" si="89"/>
        <v>0</v>
      </c>
      <c r="AW57" s="73">
        <v>0</v>
      </c>
      <c r="AX57" s="381">
        <f t="shared" si="90"/>
        <v>0</v>
      </c>
      <c r="AY57" s="545">
        <f t="shared" si="23"/>
        <v>0</v>
      </c>
      <c r="AZ57" s="554">
        <f>'Memorial Custo'!F80</f>
        <v>405.49</v>
      </c>
      <c r="BA57" s="555">
        <f t="shared" si="39"/>
        <v>0</v>
      </c>
      <c r="BB57" s="103" t="s">
        <v>377</v>
      </c>
      <c r="BC57" s="104" t="s">
        <v>378</v>
      </c>
      <c r="BD57" s="525" t="s">
        <v>378</v>
      </c>
    </row>
    <row r="58" spans="1:57" ht="31.5" customHeight="1" thickTop="1" thickBot="1">
      <c r="A58" s="950"/>
      <c r="B58" s="948" t="s">
        <v>203</v>
      </c>
      <c r="C58" s="949"/>
      <c r="D58" s="496"/>
      <c r="E58" s="71" t="s">
        <v>348</v>
      </c>
      <c r="F58" s="73"/>
      <c r="G58" s="225">
        <f t="shared" si="91"/>
        <v>0</v>
      </c>
      <c r="H58" s="74"/>
      <c r="I58" s="201">
        <f t="shared" si="92"/>
        <v>0</v>
      </c>
      <c r="J58" s="74"/>
      <c r="K58" s="201">
        <f t="shared" si="93"/>
        <v>0</v>
      </c>
      <c r="L58" s="74"/>
      <c r="M58" s="201">
        <f t="shared" si="98"/>
        <v>0</v>
      </c>
      <c r="N58" s="74"/>
      <c r="O58" s="201">
        <f t="shared" si="94"/>
        <v>0</v>
      </c>
      <c r="P58" s="74"/>
      <c r="Q58" s="201">
        <f t="shared" si="95"/>
        <v>0</v>
      </c>
      <c r="R58" s="74"/>
      <c r="S58" s="201">
        <f t="shared" si="96"/>
        <v>0</v>
      </c>
      <c r="T58" s="74"/>
      <c r="U58" s="201">
        <f t="shared" si="97"/>
        <v>0</v>
      </c>
      <c r="V58" s="430"/>
      <c r="W58" s="73"/>
      <c r="X58" s="225">
        <f t="shared" si="77"/>
        <v>0</v>
      </c>
      <c r="Y58" s="74"/>
      <c r="Z58" s="201">
        <f t="shared" si="99"/>
        <v>0</v>
      </c>
      <c r="AA58" s="74"/>
      <c r="AB58" s="201">
        <f t="shared" si="79"/>
        <v>0</v>
      </c>
      <c r="AC58" s="74"/>
      <c r="AD58" s="201">
        <f t="shared" si="80"/>
        <v>0</v>
      </c>
      <c r="AE58" s="74"/>
      <c r="AF58" s="201">
        <f t="shared" si="81"/>
        <v>0</v>
      </c>
      <c r="AG58" s="74"/>
      <c r="AH58" s="201">
        <f t="shared" si="82"/>
        <v>0</v>
      </c>
      <c r="AI58" s="74"/>
      <c r="AJ58" s="201">
        <f t="shared" si="83"/>
        <v>0</v>
      </c>
      <c r="AK58" s="74"/>
      <c r="AL58" s="201">
        <f t="shared" si="84"/>
        <v>0</v>
      </c>
      <c r="AM58" s="74"/>
      <c r="AN58" s="381">
        <f t="shared" si="85"/>
        <v>0</v>
      </c>
      <c r="AO58" s="74"/>
      <c r="AP58" s="381">
        <f t="shared" si="86"/>
        <v>0</v>
      </c>
      <c r="AQ58" s="74"/>
      <c r="AR58" s="381">
        <f t="shared" si="87"/>
        <v>0</v>
      </c>
      <c r="AS58" s="74"/>
      <c r="AT58" s="381">
        <f t="shared" si="88"/>
        <v>0</v>
      </c>
      <c r="AU58" s="74"/>
      <c r="AV58" s="381">
        <f t="shared" si="89"/>
        <v>0</v>
      </c>
      <c r="AW58" s="74"/>
      <c r="AX58" s="381">
        <f t="shared" si="90"/>
        <v>0</v>
      </c>
      <c r="AY58" s="545">
        <f t="shared" si="23"/>
        <v>0</v>
      </c>
      <c r="AZ58" s="567"/>
      <c r="BA58" s="555">
        <f t="shared" si="39"/>
        <v>0</v>
      </c>
      <c r="BB58" s="154"/>
      <c r="BC58" s="151"/>
      <c r="BD58" s="530"/>
    </row>
    <row r="59" spans="1:57" ht="19.149999999999999" customHeight="1" thickTop="1" thickBot="1">
      <c r="A59" s="950"/>
      <c r="B59" s="956"/>
      <c r="C59" s="957"/>
      <c r="D59" s="506"/>
      <c r="E59" s="71"/>
      <c r="F59" s="73"/>
      <c r="G59" s="225">
        <f t="shared" si="91"/>
        <v>0</v>
      </c>
      <c r="H59" s="74"/>
      <c r="I59" s="201">
        <f t="shared" si="92"/>
        <v>0</v>
      </c>
      <c r="J59" s="74"/>
      <c r="K59" s="201">
        <f t="shared" si="93"/>
        <v>0</v>
      </c>
      <c r="L59" s="74"/>
      <c r="M59" s="201">
        <f t="shared" si="98"/>
        <v>0</v>
      </c>
      <c r="N59" s="74"/>
      <c r="O59" s="201">
        <f t="shared" si="94"/>
        <v>0</v>
      </c>
      <c r="P59" s="74"/>
      <c r="Q59" s="201">
        <f t="shared" si="95"/>
        <v>0</v>
      </c>
      <c r="R59" s="74"/>
      <c r="S59" s="201">
        <f t="shared" si="96"/>
        <v>0</v>
      </c>
      <c r="T59" s="74"/>
      <c r="U59" s="201">
        <f t="shared" si="97"/>
        <v>0</v>
      </c>
      <c r="V59" s="430"/>
      <c r="W59" s="73"/>
      <c r="X59" s="225">
        <f t="shared" si="77"/>
        <v>0</v>
      </c>
      <c r="Y59" s="74"/>
      <c r="Z59" s="201">
        <f t="shared" si="99"/>
        <v>0</v>
      </c>
      <c r="AA59" s="74"/>
      <c r="AB59" s="201">
        <f t="shared" si="79"/>
        <v>0</v>
      </c>
      <c r="AC59" s="74"/>
      <c r="AD59" s="201">
        <f t="shared" si="80"/>
        <v>0</v>
      </c>
      <c r="AE59" s="74"/>
      <c r="AF59" s="201">
        <f t="shared" si="81"/>
        <v>0</v>
      </c>
      <c r="AG59" s="74"/>
      <c r="AH59" s="201">
        <f t="shared" si="82"/>
        <v>0</v>
      </c>
      <c r="AI59" s="74"/>
      <c r="AJ59" s="201">
        <f t="shared" si="83"/>
        <v>0</v>
      </c>
      <c r="AK59" s="74"/>
      <c r="AL59" s="201">
        <f t="shared" si="84"/>
        <v>0</v>
      </c>
      <c r="AM59" s="74"/>
      <c r="AN59" s="381">
        <f t="shared" si="85"/>
        <v>0</v>
      </c>
      <c r="AO59" s="74"/>
      <c r="AP59" s="381">
        <f t="shared" si="86"/>
        <v>0</v>
      </c>
      <c r="AQ59" s="74"/>
      <c r="AR59" s="381">
        <f t="shared" si="87"/>
        <v>0</v>
      </c>
      <c r="AS59" s="74"/>
      <c r="AT59" s="381">
        <f t="shared" si="88"/>
        <v>0</v>
      </c>
      <c r="AU59" s="74"/>
      <c r="AV59" s="381">
        <f t="shared" si="89"/>
        <v>0</v>
      </c>
      <c r="AW59" s="74"/>
      <c r="AX59" s="381">
        <f t="shared" si="90"/>
        <v>0</v>
      </c>
      <c r="AY59" s="545">
        <f t="shared" si="23"/>
        <v>0</v>
      </c>
      <c r="AZ59" s="567"/>
      <c r="BA59" s="555">
        <f t="shared" si="39"/>
        <v>0</v>
      </c>
      <c r="BB59" s="154"/>
      <c r="BC59" s="151"/>
      <c r="BD59" s="530"/>
    </row>
    <row r="60" spans="1:57" ht="22.15" customHeight="1" thickTop="1" thickBot="1">
      <c r="A60" s="951"/>
      <c r="B60" s="958"/>
      <c r="C60" s="959"/>
      <c r="D60" s="510"/>
      <c r="E60" s="78"/>
      <c r="F60" s="82"/>
      <c r="G60" s="226">
        <f t="shared" si="91"/>
        <v>0</v>
      </c>
      <c r="H60" s="83"/>
      <c r="I60" s="222">
        <f t="shared" si="92"/>
        <v>0</v>
      </c>
      <c r="J60" s="83"/>
      <c r="K60" s="222">
        <f t="shared" si="93"/>
        <v>0</v>
      </c>
      <c r="L60" s="83"/>
      <c r="M60" s="222">
        <f t="shared" si="98"/>
        <v>0</v>
      </c>
      <c r="N60" s="83"/>
      <c r="O60" s="222">
        <f t="shared" si="94"/>
        <v>0</v>
      </c>
      <c r="P60" s="83"/>
      <c r="Q60" s="222"/>
      <c r="R60" s="83"/>
      <c r="S60" s="222">
        <f t="shared" si="96"/>
        <v>0</v>
      </c>
      <c r="T60" s="83"/>
      <c r="U60" s="222">
        <f t="shared" si="97"/>
        <v>0</v>
      </c>
      <c r="V60" s="431"/>
      <c r="W60" s="82"/>
      <c r="X60" s="380">
        <f t="shared" si="77"/>
        <v>0</v>
      </c>
      <c r="Y60" s="83"/>
      <c r="Z60" s="369">
        <f t="shared" si="99"/>
        <v>0</v>
      </c>
      <c r="AA60" s="83"/>
      <c r="AB60" s="369">
        <f t="shared" si="79"/>
        <v>0</v>
      </c>
      <c r="AC60" s="83"/>
      <c r="AD60" s="369">
        <f t="shared" si="80"/>
        <v>0</v>
      </c>
      <c r="AE60" s="83"/>
      <c r="AF60" s="369">
        <f t="shared" si="81"/>
        <v>0</v>
      </c>
      <c r="AG60" s="83"/>
      <c r="AH60" s="369"/>
      <c r="AI60" s="83"/>
      <c r="AJ60" s="369">
        <f t="shared" si="83"/>
        <v>0</v>
      </c>
      <c r="AK60" s="83"/>
      <c r="AL60" s="369">
        <f t="shared" si="84"/>
        <v>0</v>
      </c>
      <c r="AM60" s="83"/>
      <c r="AN60" s="381">
        <f t="shared" si="85"/>
        <v>0</v>
      </c>
      <c r="AO60" s="83"/>
      <c r="AP60" s="381">
        <f t="shared" si="86"/>
        <v>0</v>
      </c>
      <c r="AQ60" s="83"/>
      <c r="AR60" s="381">
        <f t="shared" si="87"/>
        <v>0</v>
      </c>
      <c r="AS60" s="83"/>
      <c r="AT60" s="381">
        <f t="shared" si="88"/>
        <v>0</v>
      </c>
      <c r="AU60" s="83"/>
      <c r="AV60" s="381">
        <f t="shared" si="89"/>
        <v>0</v>
      </c>
      <c r="AW60" s="83"/>
      <c r="AX60" s="381">
        <f t="shared" si="90"/>
        <v>0</v>
      </c>
      <c r="AY60" s="545">
        <f t="shared" si="23"/>
        <v>0</v>
      </c>
      <c r="AZ60" s="559"/>
      <c r="BA60" s="560">
        <f t="shared" si="39"/>
        <v>0</v>
      </c>
      <c r="BB60" s="152"/>
      <c r="BC60" s="153"/>
      <c r="BD60" s="531"/>
    </row>
    <row r="61" spans="1:57" ht="27.75" customHeight="1" thickTop="1" thickBot="1">
      <c r="A61" s="883" t="s">
        <v>219</v>
      </c>
      <c r="B61" s="884"/>
      <c r="C61" s="884"/>
      <c r="D61" s="885"/>
      <c r="E61" s="885"/>
      <c r="F61" s="885"/>
      <c r="G61" s="300">
        <f>SUM(G46:G60)</f>
        <v>0</v>
      </c>
      <c r="H61" s="188"/>
      <c r="I61" s="300">
        <f>SUM(I46:I60)</f>
        <v>0</v>
      </c>
      <c r="J61" s="188"/>
      <c r="K61" s="300">
        <f>SUM(K46:K60)</f>
        <v>0</v>
      </c>
      <c r="L61" s="188"/>
      <c r="M61" s="300">
        <f>SUM(M46:M60)</f>
        <v>0</v>
      </c>
      <c r="N61" s="188"/>
      <c r="O61" s="300">
        <f>SUM(O46:O60)</f>
        <v>0</v>
      </c>
      <c r="P61" s="188"/>
      <c r="Q61" s="300">
        <f>SUM(Q46:Q60)</f>
        <v>0</v>
      </c>
      <c r="R61" s="188"/>
      <c r="S61" s="300">
        <f>SUM(S46:S60)</f>
        <v>0</v>
      </c>
      <c r="T61" s="188"/>
      <c r="U61" s="300">
        <f>SUM(U46:U60)</f>
        <v>0</v>
      </c>
      <c r="V61" s="432"/>
      <c r="W61" s="300"/>
      <c r="X61" s="385">
        <f>SUM(X46:X60)</f>
        <v>0</v>
      </c>
      <c r="Y61" s="228"/>
      <c r="Z61" s="385">
        <f>SUM(Z46:Z60)</f>
        <v>0</v>
      </c>
      <c r="AA61" s="228"/>
      <c r="AB61" s="385">
        <f>SUM(AB46:AB60)</f>
        <v>0</v>
      </c>
      <c r="AC61" s="228"/>
      <c r="AD61" s="385">
        <f>SUM(AD46:AD60)</f>
        <v>0</v>
      </c>
      <c r="AE61" s="228"/>
      <c r="AF61" s="385">
        <f>SUM(AF46:AF60)</f>
        <v>0</v>
      </c>
      <c r="AG61" s="228"/>
      <c r="AH61" s="385">
        <f>SUM(AH46:AH60)</f>
        <v>0</v>
      </c>
      <c r="AI61" s="228"/>
      <c r="AJ61" s="385">
        <f>SUM(AJ46:AJ60)</f>
        <v>0</v>
      </c>
      <c r="AK61" s="228"/>
      <c r="AL61" s="385">
        <f>SUM(AL46:AL60)</f>
        <v>0</v>
      </c>
      <c r="AM61" s="191"/>
      <c r="AN61" s="385">
        <f>SUM(AN46:AN60)</f>
        <v>0</v>
      </c>
      <c r="AO61" s="191"/>
      <c r="AP61" s="385">
        <f>SUM(AP46:AP60)</f>
        <v>0</v>
      </c>
      <c r="AQ61" s="191"/>
      <c r="AR61" s="385">
        <f>SUM(AR46:AR60)</f>
        <v>0</v>
      </c>
      <c r="AS61" s="191"/>
      <c r="AT61" s="385">
        <f>SUM(AT46:AT60)</f>
        <v>0</v>
      </c>
      <c r="AU61" s="191"/>
      <c r="AV61" s="385">
        <f>SUM(AV46:AV60)</f>
        <v>0</v>
      </c>
      <c r="AW61" s="191"/>
      <c r="AX61" s="385">
        <f>SUM(AX46:AX60)</f>
        <v>0</v>
      </c>
      <c r="AY61" s="545">
        <f t="shared" si="23"/>
        <v>0</v>
      </c>
      <c r="AZ61" s="7"/>
      <c r="BA61" s="561">
        <f>SUM(BA46:BA60)</f>
        <v>0</v>
      </c>
      <c r="BB61" s="96"/>
      <c r="BC61" s="7"/>
      <c r="BD61" s="297"/>
      <c r="BE61" s="89"/>
    </row>
    <row r="62" spans="1:57" ht="30" customHeight="1" thickTop="1" thickBot="1">
      <c r="A62" s="942" t="s">
        <v>204</v>
      </c>
      <c r="B62" s="961" t="s">
        <v>205</v>
      </c>
      <c r="C62" s="961"/>
      <c r="D62" s="515"/>
      <c r="E62" s="76" t="s">
        <v>119</v>
      </c>
      <c r="F62" s="80">
        <v>0</v>
      </c>
      <c r="G62" s="227">
        <f>F62*AZ62</f>
        <v>0</v>
      </c>
      <c r="H62" s="81">
        <v>0</v>
      </c>
      <c r="I62" s="221">
        <f>H62*AZ62</f>
        <v>0</v>
      </c>
      <c r="J62" s="81">
        <v>0</v>
      </c>
      <c r="K62" s="221">
        <f>J62*AZ62</f>
        <v>0</v>
      </c>
      <c r="L62" s="81">
        <v>0</v>
      </c>
      <c r="M62" s="221">
        <f>L62*AZ62</f>
        <v>0</v>
      </c>
      <c r="N62" s="81">
        <v>0</v>
      </c>
      <c r="O62" s="221">
        <f>N62*AZ62</f>
        <v>0</v>
      </c>
      <c r="P62" s="81">
        <v>0</v>
      </c>
      <c r="Q62" s="221">
        <f>P62*AZ62</f>
        <v>0</v>
      </c>
      <c r="R62" s="81">
        <v>0</v>
      </c>
      <c r="S62" s="221">
        <f>R62*AZ62</f>
        <v>0</v>
      </c>
      <c r="T62" s="81">
        <v>0</v>
      </c>
      <c r="U62" s="221">
        <f>T62*AZ62</f>
        <v>0</v>
      </c>
      <c r="V62" s="429"/>
      <c r="W62" s="80">
        <v>0</v>
      </c>
      <c r="X62" s="384">
        <f>W62*AZ62</f>
        <v>0</v>
      </c>
      <c r="Y62" s="81">
        <v>0</v>
      </c>
      <c r="Z62" s="368">
        <f>Y62*AZ62</f>
        <v>0</v>
      </c>
      <c r="AA62" s="81">
        <v>0</v>
      </c>
      <c r="AB62" s="368">
        <f>AA62*AZ62</f>
        <v>0</v>
      </c>
      <c r="AC62" s="81">
        <v>200</v>
      </c>
      <c r="AD62" s="368">
        <f>AC62*AZ62</f>
        <v>5064</v>
      </c>
      <c r="AE62" s="81">
        <v>0</v>
      </c>
      <c r="AF62" s="368">
        <f>AE62*AZ62</f>
        <v>0</v>
      </c>
      <c r="AG62" s="81">
        <v>0</v>
      </c>
      <c r="AH62" s="368">
        <f>AG62*AZ62</f>
        <v>0</v>
      </c>
      <c r="AI62" s="81">
        <v>0</v>
      </c>
      <c r="AJ62" s="368">
        <f>AI62*AZ62</f>
        <v>0</v>
      </c>
      <c r="AK62" s="81">
        <v>0</v>
      </c>
      <c r="AL62" s="368">
        <f>AK62*AZ62</f>
        <v>0</v>
      </c>
      <c r="AM62" s="81">
        <v>0</v>
      </c>
      <c r="AN62" s="381">
        <f>AM62*AZ62</f>
        <v>0</v>
      </c>
      <c r="AO62" s="81">
        <v>0</v>
      </c>
      <c r="AP62" s="381">
        <f>AO62*AZ62</f>
        <v>0</v>
      </c>
      <c r="AQ62" s="81">
        <v>340</v>
      </c>
      <c r="AR62" s="381">
        <f>AQ62*AZ62</f>
        <v>8608.7999999999993</v>
      </c>
      <c r="AS62" s="81">
        <v>50</v>
      </c>
      <c r="AT62" s="381">
        <f>AS62*AZ62</f>
        <v>1266</v>
      </c>
      <c r="AU62" s="81">
        <v>200</v>
      </c>
      <c r="AV62" s="381">
        <f>AU62*AZ62</f>
        <v>5064</v>
      </c>
      <c r="AW62" s="81">
        <v>0</v>
      </c>
      <c r="AX62" s="381">
        <f>AW62*AZ62</f>
        <v>0</v>
      </c>
      <c r="AY62" s="545">
        <f t="shared" si="23"/>
        <v>790</v>
      </c>
      <c r="AZ62" s="568">
        <v>25.32</v>
      </c>
      <c r="BA62" s="552">
        <f t="shared" si="39"/>
        <v>20002.8</v>
      </c>
      <c r="BB62" s="157"/>
      <c r="BC62" s="158"/>
      <c r="BD62" s="534"/>
    </row>
    <row r="63" spans="1:57" ht="30" customHeight="1" thickTop="1" thickBot="1">
      <c r="A63" s="960"/>
      <c r="B63" s="962" t="s">
        <v>206</v>
      </c>
      <c r="C63" s="962"/>
      <c r="D63" s="519"/>
      <c r="E63" s="71" t="s">
        <v>119</v>
      </c>
      <c r="F63" s="73"/>
      <c r="G63" s="225">
        <f>F63*AZ63</f>
        <v>0</v>
      </c>
      <c r="H63" s="74"/>
      <c r="I63" s="201">
        <f>H63*AZ63</f>
        <v>0</v>
      </c>
      <c r="J63" s="74"/>
      <c r="K63" s="201">
        <f>J63*AZ63</f>
        <v>0</v>
      </c>
      <c r="L63" s="74"/>
      <c r="M63" s="201">
        <f>L63*AZ63</f>
        <v>0</v>
      </c>
      <c r="N63" s="74"/>
      <c r="O63" s="201">
        <f>N63*AZ63</f>
        <v>0</v>
      </c>
      <c r="P63" s="74"/>
      <c r="Q63" s="201">
        <f>P63*AZ63</f>
        <v>0</v>
      </c>
      <c r="R63" s="74"/>
      <c r="S63" s="201">
        <f>R63*AZ63</f>
        <v>0</v>
      </c>
      <c r="T63" s="74"/>
      <c r="U63" s="201">
        <f>T63*AZ63</f>
        <v>0</v>
      </c>
      <c r="V63" s="430"/>
      <c r="W63" s="73"/>
      <c r="X63" s="225">
        <f>W63*AZ63</f>
        <v>0</v>
      </c>
      <c r="Y63" s="74"/>
      <c r="Z63" s="201">
        <f>Y63*AZ63</f>
        <v>0</v>
      </c>
      <c r="AA63" s="74"/>
      <c r="AB63" s="201">
        <f>AA63*AZ63</f>
        <v>0</v>
      </c>
      <c r="AC63" s="74"/>
      <c r="AD63" s="201">
        <f>AC63*AZ63</f>
        <v>0</v>
      </c>
      <c r="AE63" s="74"/>
      <c r="AF63" s="201">
        <f>AE63*AZ63</f>
        <v>0</v>
      </c>
      <c r="AG63" s="74"/>
      <c r="AH63" s="201">
        <f>AG63*AZ63</f>
        <v>0</v>
      </c>
      <c r="AI63" s="74"/>
      <c r="AJ63" s="201">
        <f>AI63*AZ63</f>
        <v>0</v>
      </c>
      <c r="AK63" s="74"/>
      <c r="AL63" s="201">
        <f>AK63*AZ63</f>
        <v>0</v>
      </c>
      <c r="AM63" s="74"/>
      <c r="AN63" s="381">
        <f>AM63*AZ63</f>
        <v>0</v>
      </c>
      <c r="AO63" s="74"/>
      <c r="AP63" s="381">
        <f>AO63*AZ63</f>
        <v>0</v>
      </c>
      <c r="AQ63" s="74"/>
      <c r="AR63" s="381">
        <f>AQ63*AZ63</f>
        <v>0</v>
      </c>
      <c r="AS63" s="74"/>
      <c r="AT63" s="381">
        <f>AS63*AZ63</f>
        <v>0</v>
      </c>
      <c r="AU63" s="74"/>
      <c r="AV63" s="381">
        <f>AU63*AZ63</f>
        <v>0</v>
      </c>
      <c r="AW63" s="74"/>
      <c r="AX63" s="381">
        <f>AW63*AZ63</f>
        <v>0</v>
      </c>
      <c r="AY63" s="545">
        <f t="shared" si="23"/>
        <v>0</v>
      </c>
      <c r="AZ63" s="569"/>
      <c r="BA63" s="555">
        <f t="shared" si="39"/>
        <v>0</v>
      </c>
      <c r="BB63" s="159"/>
      <c r="BC63" s="160"/>
      <c r="BD63" s="535"/>
    </row>
    <row r="64" spans="1:57" ht="25.5" customHeight="1" thickTop="1" thickBot="1">
      <c r="A64" s="951"/>
      <c r="B64" s="963"/>
      <c r="C64" s="963"/>
      <c r="D64" s="520"/>
      <c r="E64" s="78" t="s">
        <v>119</v>
      </c>
      <c r="F64" s="82"/>
      <c r="G64" s="226">
        <f>F64*AZ64</f>
        <v>0</v>
      </c>
      <c r="H64" s="83"/>
      <c r="I64" s="222">
        <f>H64*AZ64</f>
        <v>0</v>
      </c>
      <c r="J64" s="83"/>
      <c r="K64" s="222">
        <f>J64*AZ64</f>
        <v>0</v>
      </c>
      <c r="L64" s="83"/>
      <c r="M64" s="222">
        <f>L64*AZ64</f>
        <v>0</v>
      </c>
      <c r="N64" s="83"/>
      <c r="O64" s="222">
        <f>N64*AZ64</f>
        <v>0</v>
      </c>
      <c r="P64" s="83"/>
      <c r="Q64" s="222">
        <f>P64*AZ64</f>
        <v>0</v>
      </c>
      <c r="R64" s="83"/>
      <c r="S64" s="222">
        <f>R64*AZ64</f>
        <v>0</v>
      </c>
      <c r="T64" s="83"/>
      <c r="U64" s="222">
        <f>T64*AZ64</f>
        <v>0</v>
      </c>
      <c r="V64" s="431"/>
      <c r="W64" s="82"/>
      <c r="X64" s="380">
        <f>W64*AZ64</f>
        <v>0</v>
      </c>
      <c r="Y64" s="83"/>
      <c r="Z64" s="369">
        <f>Y64*AZ64</f>
        <v>0</v>
      </c>
      <c r="AA64" s="83"/>
      <c r="AB64" s="369">
        <f>AA64*AZ64</f>
        <v>0</v>
      </c>
      <c r="AC64" s="83"/>
      <c r="AD64" s="369">
        <f>AC64*AZ64</f>
        <v>0</v>
      </c>
      <c r="AE64" s="83"/>
      <c r="AF64" s="369">
        <f>AE64*AZ64</f>
        <v>0</v>
      </c>
      <c r="AG64" s="83"/>
      <c r="AH64" s="369">
        <f>AG64*AZ64</f>
        <v>0</v>
      </c>
      <c r="AI64" s="83"/>
      <c r="AJ64" s="369">
        <f>AI64*AZ64</f>
        <v>0</v>
      </c>
      <c r="AK64" s="83"/>
      <c r="AL64" s="369">
        <f>AK64*AZ64</f>
        <v>0</v>
      </c>
      <c r="AM64" s="83"/>
      <c r="AN64" s="381">
        <f>AM64*AZ64</f>
        <v>0</v>
      </c>
      <c r="AO64" s="83"/>
      <c r="AP64" s="381">
        <f>AO64*AZ64</f>
        <v>0</v>
      </c>
      <c r="AQ64" s="83"/>
      <c r="AR64" s="381">
        <f>AQ64*AZ64</f>
        <v>0</v>
      </c>
      <c r="AS64" s="83"/>
      <c r="AT64" s="381">
        <f>AS64*AZ64</f>
        <v>0</v>
      </c>
      <c r="AU64" s="83"/>
      <c r="AV64" s="381">
        <f>AU64*AZ64</f>
        <v>0</v>
      </c>
      <c r="AW64" s="83"/>
      <c r="AX64" s="381">
        <f>AW64*AZ64</f>
        <v>0</v>
      </c>
      <c r="AY64" s="545">
        <f t="shared" si="23"/>
        <v>0</v>
      </c>
      <c r="AZ64" s="570"/>
      <c r="BA64" s="560">
        <f t="shared" si="39"/>
        <v>0</v>
      </c>
      <c r="BB64" s="152"/>
      <c r="BC64" s="153"/>
      <c r="BD64" s="531"/>
    </row>
    <row r="65" spans="1:57" ht="38.25" customHeight="1" thickTop="1" thickBot="1">
      <c r="A65" s="883" t="s">
        <v>215</v>
      </c>
      <c r="B65" s="886"/>
      <c r="C65" s="886"/>
      <c r="D65" s="886"/>
      <c r="E65" s="886"/>
      <c r="F65" s="886"/>
      <c r="G65" s="301">
        <f>SUM(G62:G64)</f>
        <v>0</v>
      </c>
      <c r="H65" s="228"/>
      <c r="I65" s="301">
        <f>SUM(I62:I64)</f>
        <v>0</v>
      </c>
      <c r="J65" s="228"/>
      <c r="K65" s="301">
        <f>SUM(K62:K64)</f>
        <v>0</v>
      </c>
      <c r="L65" s="228"/>
      <c r="M65" s="301">
        <f>SUM(M62:M64)</f>
        <v>0</v>
      </c>
      <c r="N65" s="228"/>
      <c r="O65" s="301">
        <f>SUM(O62:O64)</f>
        <v>0</v>
      </c>
      <c r="P65" s="228"/>
      <c r="Q65" s="301">
        <f>SUM(Q62:Q64)</f>
        <v>0</v>
      </c>
      <c r="R65" s="228"/>
      <c r="S65" s="301">
        <f>SUM(S62:S64)</f>
        <v>0</v>
      </c>
      <c r="T65" s="228"/>
      <c r="U65" s="301">
        <f>SUM(U62:U64)</f>
        <v>0</v>
      </c>
      <c r="V65" s="433"/>
      <c r="W65" s="301"/>
      <c r="X65" s="385">
        <f>SUM(X62:X64)</f>
        <v>0</v>
      </c>
      <c r="Y65" s="228"/>
      <c r="Z65" s="385">
        <f>SUM(Z62:Z64)</f>
        <v>0</v>
      </c>
      <c r="AA65" s="228"/>
      <c r="AB65" s="385">
        <f>SUM(AB62:AB64)</f>
        <v>0</v>
      </c>
      <c r="AC65" s="228"/>
      <c r="AD65" s="385">
        <f>SUM(AD62:AD64)</f>
        <v>5064</v>
      </c>
      <c r="AE65" s="228"/>
      <c r="AF65" s="385">
        <f>SUM(AF62:AF64)</f>
        <v>0</v>
      </c>
      <c r="AG65" s="228"/>
      <c r="AH65" s="385">
        <f>SUM(AH62:AH64)</f>
        <v>0</v>
      </c>
      <c r="AI65" s="228"/>
      <c r="AJ65" s="385">
        <f>SUM(AJ62:AJ64)</f>
        <v>0</v>
      </c>
      <c r="AK65" s="228"/>
      <c r="AL65" s="385">
        <f>SUM(AL62:AL64)</f>
        <v>0</v>
      </c>
      <c r="AM65" s="191"/>
      <c r="AN65" s="385">
        <f>SUM(AN62:AN64)</f>
        <v>0</v>
      </c>
      <c r="AO65" s="191"/>
      <c r="AP65" s="385">
        <f>SUM(AP62:AP64)</f>
        <v>0</v>
      </c>
      <c r="AQ65" s="191"/>
      <c r="AR65" s="385">
        <f>SUM(AR62:AR64)</f>
        <v>8608.7999999999993</v>
      </c>
      <c r="AS65" s="191"/>
      <c r="AT65" s="385">
        <f>SUM(AT62:AT64)</f>
        <v>1266</v>
      </c>
      <c r="AU65" s="191"/>
      <c r="AV65" s="385">
        <f>SUM(AV62:AV64)</f>
        <v>5064</v>
      </c>
      <c r="AW65" s="191"/>
      <c r="AX65" s="385">
        <f>SUM(AX62:AX64)</f>
        <v>0</v>
      </c>
      <c r="AY65" s="545">
        <f t="shared" si="23"/>
        <v>0</v>
      </c>
      <c r="AZ65" s="189"/>
      <c r="BA65" s="561">
        <f>SUM(BA62:BA64)</f>
        <v>20002.8</v>
      </c>
      <c r="BB65" s="96"/>
      <c r="BC65" s="7"/>
      <c r="BD65" s="297"/>
      <c r="BE65" s="89"/>
    </row>
    <row r="66" spans="1:57" ht="20.25" customHeight="1" thickTop="1" thickBot="1">
      <c r="A66" s="942" t="s">
        <v>208</v>
      </c>
      <c r="B66" s="954"/>
      <c r="C66" s="955"/>
      <c r="D66" s="521"/>
      <c r="E66" s="76"/>
      <c r="F66" s="80">
        <v>0</v>
      </c>
      <c r="G66" s="227">
        <f>F66*AZ66</f>
        <v>0</v>
      </c>
      <c r="H66" s="81">
        <v>0</v>
      </c>
      <c r="I66" s="221">
        <f>H66*AZ66</f>
        <v>0</v>
      </c>
      <c r="J66" s="81">
        <v>0</v>
      </c>
      <c r="K66" s="221">
        <f>J66*AZ66</f>
        <v>0</v>
      </c>
      <c r="L66" s="81">
        <v>0</v>
      </c>
      <c r="M66" s="221">
        <f>L66*AZ66</f>
        <v>0</v>
      </c>
      <c r="N66" s="81">
        <v>0</v>
      </c>
      <c r="O66" s="221">
        <f>N66*AZ66</f>
        <v>0</v>
      </c>
      <c r="P66" s="81">
        <v>0</v>
      </c>
      <c r="Q66" s="221">
        <f>P66*AZ66</f>
        <v>0</v>
      </c>
      <c r="R66" s="81">
        <v>0</v>
      </c>
      <c r="S66" s="221">
        <f>R66*AZ66</f>
        <v>0</v>
      </c>
      <c r="T66" s="81">
        <v>0</v>
      </c>
      <c r="U66" s="221">
        <f>T66*AZ66</f>
        <v>0</v>
      </c>
      <c r="V66" s="429"/>
      <c r="W66" s="80">
        <v>0</v>
      </c>
      <c r="X66" s="384">
        <f>W66*AZ66</f>
        <v>0</v>
      </c>
      <c r="Y66" s="81">
        <v>0</v>
      </c>
      <c r="Z66" s="368">
        <f>Y66*AZ66</f>
        <v>0</v>
      </c>
      <c r="AA66" s="81">
        <v>0</v>
      </c>
      <c r="AB66" s="368">
        <f>AA66*AZ66</f>
        <v>0</v>
      </c>
      <c r="AC66" s="81">
        <v>0</v>
      </c>
      <c r="AD66" s="368">
        <f>AC66*AZ66</f>
        <v>0</v>
      </c>
      <c r="AE66" s="81">
        <v>0</v>
      </c>
      <c r="AF66" s="368">
        <f>AE66*AZ66</f>
        <v>0</v>
      </c>
      <c r="AG66" s="81">
        <v>0</v>
      </c>
      <c r="AH66" s="368">
        <f>AG66*AZ66</f>
        <v>0</v>
      </c>
      <c r="AI66" s="81">
        <v>0</v>
      </c>
      <c r="AJ66" s="368">
        <f>AI66*AZ66</f>
        <v>0</v>
      </c>
      <c r="AK66" s="81">
        <v>0</v>
      </c>
      <c r="AL66" s="368">
        <f>AK66*AZ66</f>
        <v>0</v>
      </c>
      <c r="AM66" s="387">
        <v>0</v>
      </c>
      <c r="AN66" s="381">
        <f>AM66*AZ66</f>
        <v>0</v>
      </c>
      <c r="AO66" s="387">
        <v>0</v>
      </c>
      <c r="AP66" s="381">
        <f>AO66*AZ66</f>
        <v>0</v>
      </c>
      <c r="AQ66" s="387">
        <v>0</v>
      </c>
      <c r="AR66" s="381">
        <f>AQ66*AZ66</f>
        <v>0</v>
      </c>
      <c r="AS66" s="387">
        <v>0</v>
      </c>
      <c r="AT66" s="381">
        <f>AS66*AZ66</f>
        <v>0</v>
      </c>
      <c r="AU66" s="387">
        <v>0</v>
      </c>
      <c r="AV66" s="381">
        <f>AU66*AZ66</f>
        <v>0</v>
      </c>
      <c r="AW66" s="387">
        <v>0</v>
      </c>
      <c r="AX66" s="381">
        <v>0</v>
      </c>
      <c r="AY66" s="545">
        <f t="shared" si="23"/>
        <v>0</v>
      </c>
      <c r="AZ66" s="568">
        <v>40.44</v>
      </c>
      <c r="BA66" s="571">
        <f t="shared" si="39"/>
        <v>0</v>
      </c>
      <c r="BB66" s="161"/>
      <c r="BC66" s="158"/>
      <c r="BD66" s="534"/>
    </row>
    <row r="67" spans="1:57" ht="97.5" customHeight="1" thickTop="1" thickBot="1">
      <c r="A67" s="943"/>
      <c r="B67" s="956"/>
      <c r="C67" s="957"/>
      <c r="D67" s="506"/>
      <c r="E67" s="71"/>
      <c r="F67" s="73"/>
      <c r="G67" s="226">
        <f>F67*AZ67</f>
        <v>0</v>
      </c>
      <c r="H67" s="83"/>
      <c r="I67" s="222">
        <f>H67*AZ67</f>
        <v>0</v>
      </c>
      <c r="J67" s="83"/>
      <c r="K67" s="222">
        <f>J67*AZ67</f>
        <v>0</v>
      </c>
      <c r="L67" s="83"/>
      <c r="M67" s="222">
        <f>L67*AZ67</f>
        <v>0</v>
      </c>
      <c r="N67" s="83"/>
      <c r="O67" s="222">
        <f>N67*AZ67</f>
        <v>0</v>
      </c>
      <c r="P67" s="83"/>
      <c r="Q67" s="222">
        <f>P67*AZ67</f>
        <v>0</v>
      </c>
      <c r="R67" s="83"/>
      <c r="S67" s="222">
        <f>R67*AZ67</f>
        <v>0</v>
      </c>
      <c r="T67" s="83"/>
      <c r="U67" s="222">
        <f>T67*AZ67</f>
        <v>0</v>
      </c>
      <c r="V67" s="434"/>
      <c r="W67" s="73"/>
      <c r="X67" s="380">
        <f>W67*AZ67</f>
        <v>0</v>
      </c>
      <c r="Y67" s="83"/>
      <c r="Z67" s="369">
        <f>Y67*AZ67</f>
        <v>0</v>
      </c>
      <c r="AA67" s="83"/>
      <c r="AB67" s="369">
        <f>AA67*AZ67</f>
        <v>0</v>
      </c>
      <c r="AC67" s="83"/>
      <c r="AD67" s="369">
        <f>AC67*AZ67</f>
        <v>0</v>
      </c>
      <c r="AE67" s="83"/>
      <c r="AF67" s="369">
        <f>AE67*AZ67</f>
        <v>0</v>
      </c>
      <c r="AG67" s="83"/>
      <c r="AH67" s="369">
        <f>AG67*AZ67</f>
        <v>0</v>
      </c>
      <c r="AI67" s="83"/>
      <c r="AJ67" s="369">
        <f>AI67*AZ67</f>
        <v>0</v>
      </c>
      <c r="AK67" s="83"/>
      <c r="AL67" s="369">
        <f>AK67*AZ67</f>
        <v>0</v>
      </c>
      <c r="AM67" s="388"/>
      <c r="AN67" s="381">
        <f>AM67*AZ67</f>
        <v>0</v>
      </c>
      <c r="AO67" s="388"/>
      <c r="AP67" s="381">
        <f>AO67*AZ67</f>
        <v>0</v>
      </c>
      <c r="AQ67" s="388"/>
      <c r="AR67" s="381">
        <f>AQ67*AZ67</f>
        <v>0</v>
      </c>
      <c r="AS67" s="388"/>
      <c r="AT67" s="381">
        <f>AS67*AZ67</f>
        <v>0</v>
      </c>
      <c r="AU67" s="388"/>
      <c r="AV67" s="381">
        <f>AU67*AZ67</f>
        <v>0</v>
      </c>
      <c r="AW67" s="388"/>
      <c r="AX67" s="381">
        <f>AW67*AZ67</f>
        <v>0</v>
      </c>
      <c r="AY67" s="545">
        <f t="shared" si="23"/>
        <v>0</v>
      </c>
      <c r="AZ67" s="570"/>
      <c r="BA67" s="572">
        <f t="shared" si="39"/>
        <v>0</v>
      </c>
      <c r="BB67" s="162"/>
      <c r="BC67" s="163"/>
      <c r="BD67" s="536"/>
    </row>
    <row r="68" spans="1:57" ht="29.25" customHeight="1" thickTop="1" thickBot="1">
      <c r="A68" s="964" t="s">
        <v>218</v>
      </c>
      <c r="B68" s="965"/>
      <c r="C68" s="965"/>
      <c r="D68" s="965"/>
      <c r="E68" s="965"/>
      <c r="F68" s="513"/>
      <c r="G68" s="302">
        <f>SUM(G66:G67)</f>
        <v>0</v>
      </c>
      <c r="H68" s="229"/>
      <c r="I68" s="302">
        <f>SUM(I66:I67)</f>
        <v>0</v>
      </c>
      <c r="J68" s="229"/>
      <c r="K68" s="302">
        <f>SUM(K66:K67)</f>
        <v>0</v>
      </c>
      <c r="L68" s="229"/>
      <c r="M68" s="302">
        <f>SUM(M66:M67)</f>
        <v>0</v>
      </c>
      <c r="N68" s="229"/>
      <c r="O68" s="302">
        <f>SUM(O66:O67)</f>
        <v>0</v>
      </c>
      <c r="P68" s="229"/>
      <c r="Q68" s="302">
        <f>SUM(Q66:Q67)</f>
        <v>0</v>
      </c>
      <c r="R68" s="229"/>
      <c r="S68" s="302">
        <f>SUM(S66:S67)</f>
        <v>0</v>
      </c>
      <c r="T68" s="229"/>
      <c r="U68" s="302">
        <f>SUM(U66:U67)</f>
        <v>0</v>
      </c>
      <c r="V68" s="435"/>
      <c r="W68" s="229"/>
      <c r="X68" s="385">
        <f>SUM(X66:X67)</f>
        <v>0</v>
      </c>
      <c r="Y68" s="229"/>
      <c r="Z68" s="385">
        <f>SUM(Z66:Z67)</f>
        <v>0</v>
      </c>
      <c r="AA68" s="229"/>
      <c r="AB68" s="385">
        <f>SUM(AB66:AB67)</f>
        <v>0</v>
      </c>
      <c r="AC68" s="229"/>
      <c r="AD68" s="385">
        <f>SUM(AD66:AD67)</f>
        <v>0</v>
      </c>
      <c r="AE68" s="229"/>
      <c r="AF68" s="385">
        <f>SUM(AF66:AF67)</f>
        <v>0</v>
      </c>
      <c r="AG68" s="229"/>
      <c r="AH68" s="385">
        <f>SUM(AH66:AH67)</f>
        <v>0</v>
      </c>
      <c r="AI68" s="229"/>
      <c r="AJ68" s="385">
        <f>SUM(AJ66:AJ67)</f>
        <v>0</v>
      </c>
      <c r="AK68" s="229"/>
      <c r="AL68" s="385">
        <f>SUM(AL66:AL67)</f>
        <v>0</v>
      </c>
      <c r="AM68" s="389"/>
      <c r="AN68" s="385">
        <f>SUM(AN66:AN67)</f>
        <v>0</v>
      </c>
      <c r="AO68" s="389"/>
      <c r="AP68" s="385">
        <f>SUM(AP66:AP67)</f>
        <v>0</v>
      </c>
      <c r="AQ68" s="389"/>
      <c r="AR68" s="385">
        <f>SUM(AR66:AR67)</f>
        <v>0</v>
      </c>
      <c r="AS68" s="389"/>
      <c r="AT68" s="385">
        <f>SUM(AT66:AT67)</f>
        <v>0</v>
      </c>
      <c r="AU68" s="389"/>
      <c r="AV68" s="385">
        <f>SUM(AV66:AV67)</f>
        <v>0</v>
      </c>
      <c r="AW68" s="389"/>
      <c r="AX68" s="385">
        <f>SUM(AX66:AX67)</f>
        <v>0</v>
      </c>
      <c r="AY68" s="545">
        <f t="shared" si="23"/>
        <v>0</v>
      </c>
      <c r="AZ68" s="196"/>
      <c r="BA68" s="573">
        <f>SUM(BA66:BA67)</f>
        <v>0</v>
      </c>
      <c r="BB68" s="96"/>
      <c r="BC68" s="7"/>
      <c r="BD68" s="297"/>
      <c r="BE68" s="89"/>
    </row>
    <row r="69" spans="1:57" ht="27" customHeight="1" thickTop="1" thickBot="1">
      <c r="A69" s="883" t="s">
        <v>314</v>
      </c>
      <c r="B69" s="883"/>
      <c r="C69" s="883"/>
      <c r="D69" s="883"/>
      <c r="E69" s="883"/>
      <c r="F69" s="188"/>
      <c r="G69" s="303">
        <f>G45+G61+G65+G68</f>
        <v>6057.18</v>
      </c>
      <c r="H69" s="240"/>
      <c r="I69" s="303">
        <f>I45+I61+I65+I68</f>
        <v>2692.08</v>
      </c>
      <c r="J69" s="240"/>
      <c r="K69" s="303">
        <f>K45+K61+K65+K68</f>
        <v>0</v>
      </c>
      <c r="L69" s="240"/>
      <c r="M69" s="303">
        <f>M45+M61+M65+M68</f>
        <v>1499.8200000000002</v>
      </c>
      <c r="N69" s="240"/>
      <c r="O69" s="303">
        <f>O45+O61+O65+O68</f>
        <v>642.78</v>
      </c>
      <c r="P69" s="240"/>
      <c r="Q69" s="303">
        <f>Q45+Q61+Q65+Q68</f>
        <v>1958.58</v>
      </c>
      <c r="R69" s="240"/>
      <c r="S69" s="303">
        <f>S45+S61+S65+S68</f>
        <v>1714.08</v>
      </c>
      <c r="T69" s="240"/>
      <c r="U69" s="303">
        <f>U45+U61+U65+U68</f>
        <v>6057.18</v>
      </c>
      <c r="V69" s="432"/>
      <c r="W69" s="228"/>
      <c r="X69" s="390">
        <f>X45+X61+X65+X68</f>
        <v>1009.53</v>
      </c>
      <c r="Y69" s="391"/>
      <c r="Z69" s="390">
        <f>Z45+Z61+Z65+Z68</f>
        <v>1346.04</v>
      </c>
      <c r="AA69" s="391"/>
      <c r="AB69" s="390">
        <f>AB45+AB61+AB65+AB68</f>
        <v>2692.08</v>
      </c>
      <c r="AC69" s="391"/>
      <c r="AD69" s="390">
        <f>AD45+AD61+AD65+AD68</f>
        <v>6135.3</v>
      </c>
      <c r="AE69" s="391"/>
      <c r="AF69" s="390">
        <f>AF45+AF61+AF65+AF68</f>
        <v>2355.5700000000002</v>
      </c>
      <c r="AG69" s="391"/>
      <c r="AH69" s="390">
        <f>AH45+AH61+AH65+AH68</f>
        <v>642.78</v>
      </c>
      <c r="AI69" s="391"/>
      <c r="AJ69" s="390">
        <f>AJ45+AJ61+AJ65+AJ68</f>
        <v>2692.08</v>
      </c>
      <c r="AK69" s="391"/>
      <c r="AL69" s="390">
        <f>AL45+AL61+AL65+AL68</f>
        <v>6166.5599999999995</v>
      </c>
      <c r="AM69" s="376"/>
      <c r="AN69" s="390">
        <f>AN45+AN61+AN65+AN68</f>
        <v>673.02</v>
      </c>
      <c r="AO69" s="376"/>
      <c r="AP69" s="390">
        <f>AP45+AP61+AP65+AP68</f>
        <v>673.02</v>
      </c>
      <c r="AQ69" s="376"/>
      <c r="AR69" s="390">
        <f>AR45+AR61+AR65+AR68</f>
        <v>14329.47</v>
      </c>
      <c r="AS69" s="376"/>
      <c r="AT69" s="390">
        <f>AT45+AT61+AT65+AT68</f>
        <v>1726.05</v>
      </c>
      <c r="AU69" s="376"/>
      <c r="AV69" s="390">
        <f>AV45+AV61+AV65+AV68</f>
        <v>8092.59</v>
      </c>
      <c r="AW69" s="376"/>
      <c r="AX69" s="390">
        <f>AX45+AX61+AX65+AX68</f>
        <v>2019.06</v>
      </c>
      <c r="AY69" s="545">
        <f t="shared" si="23"/>
        <v>0</v>
      </c>
      <c r="AZ69" s="241"/>
      <c r="BA69" s="561">
        <f>BA45+BA61+BA65+BA68</f>
        <v>71174.849999999991</v>
      </c>
      <c r="BB69" s="96"/>
      <c r="BC69" s="7"/>
      <c r="BD69" s="297"/>
      <c r="BE69" s="89"/>
    </row>
    <row r="70" spans="1:57" ht="104.25" customHeight="1" thickTop="1" thickBot="1">
      <c r="A70" s="932"/>
      <c r="B70" s="936" t="s">
        <v>357</v>
      </c>
      <c r="C70" s="937"/>
      <c r="D70" s="514"/>
      <c r="E70" s="76" t="s">
        <v>120</v>
      </c>
      <c r="F70" s="80">
        <v>0</v>
      </c>
      <c r="G70" s="230">
        <f>F70*AZ70</f>
        <v>0</v>
      </c>
      <c r="H70" s="81">
        <v>0</v>
      </c>
      <c r="I70" s="231">
        <f>H70*AZ70</f>
        <v>0</v>
      </c>
      <c r="J70" s="81">
        <v>0</v>
      </c>
      <c r="K70" s="231">
        <f>J70*AZ70</f>
        <v>0</v>
      </c>
      <c r="L70" s="81">
        <v>0</v>
      </c>
      <c r="M70" s="231">
        <f>L70*AZ70</f>
        <v>0</v>
      </c>
      <c r="N70" s="81">
        <v>0</v>
      </c>
      <c r="O70" s="231">
        <f>N70*AZ70</f>
        <v>0</v>
      </c>
      <c r="P70" s="81">
        <v>0</v>
      </c>
      <c r="Q70" s="231">
        <f>P70*AZ70</f>
        <v>0</v>
      </c>
      <c r="R70" s="81">
        <v>0</v>
      </c>
      <c r="S70" s="231">
        <f>R70*AZ70</f>
        <v>0</v>
      </c>
      <c r="T70" s="81">
        <v>0</v>
      </c>
      <c r="U70" s="231">
        <f>T70*AZ70</f>
        <v>0</v>
      </c>
      <c r="V70" s="436"/>
      <c r="W70" s="80">
        <v>0</v>
      </c>
      <c r="X70" s="392">
        <f>W70*AZ70</f>
        <v>0</v>
      </c>
      <c r="Y70" s="81">
        <v>0</v>
      </c>
      <c r="Z70" s="393">
        <f>Y70*AZ70</f>
        <v>0</v>
      </c>
      <c r="AA70" s="81">
        <v>0</v>
      </c>
      <c r="AB70" s="393">
        <f>AA70*AZ70</f>
        <v>0</v>
      </c>
      <c r="AC70" s="81">
        <v>0</v>
      </c>
      <c r="AD70" s="393">
        <f>AC70*AZ70</f>
        <v>0</v>
      </c>
      <c r="AE70" s="81">
        <v>0</v>
      </c>
      <c r="AF70" s="393">
        <f>AE70*AZ70</f>
        <v>0</v>
      </c>
      <c r="AG70" s="81">
        <v>0</v>
      </c>
      <c r="AH70" s="393">
        <f>AG70*AZ70</f>
        <v>0</v>
      </c>
      <c r="AI70" s="81">
        <v>0</v>
      </c>
      <c r="AJ70" s="393">
        <f>AI70*AZ70</f>
        <v>0</v>
      </c>
      <c r="AK70" s="81">
        <v>0</v>
      </c>
      <c r="AL70" s="393">
        <f>AK70*AZ70</f>
        <v>0</v>
      </c>
      <c r="AM70" s="81">
        <v>0</v>
      </c>
      <c r="AN70" s="394">
        <f>AM70*AZ70</f>
        <v>0</v>
      </c>
      <c r="AO70" s="81">
        <v>0</v>
      </c>
      <c r="AP70" s="394">
        <f>AO70*AZ70</f>
        <v>0</v>
      </c>
      <c r="AQ70" s="81">
        <v>0</v>
      </c>
      <c r="AR70" s="394">
        <f>AQ70*AZ70</f>
        <v>0</v>
      </c>
      <c r="AS70" s="81">
        <v>0</v>
      </c>
      <c r="AT70" s="394">
        <f>AS70*AZ70</f>
        <v>0</v>
      </c>
      <c r="AU70" s="81">
        <v>0</v>
      </c>
      <c r="AV70" s="394">
        <f>AU70*AZ70</f>
        <v>0</v>
      </c>
      <c r="AW70" s="81">
        <v>0</v>
      </c>
      <c r="AX70" s="394">
        <f>AW70*AZ70</f>
        <v>0</v>
      </c>
      <c r="AY70" s="545">
        <f t="shared" si="23"/>
        <v>0</v>
      </c>
      <c r="AZ70" s="574">
        <f>'Memorial Custo'!G89</f>
        <v>86.81</v>
      </c>
      <c r="BA70" s="552">
        <f t="shared" si="39"/>
        <v>0</v>
      </c>
      <c r="BB70" s="107" t="s">
        <v>377</v>
      </c>
      <c r="BC70" s="108" t="s">
        <v>378</v>
      </c>
      <c r="BD70" s="528" t="s">
        <v>378</v>
      </c>
    </row>
    <row r="71" spans="1:57" ht="129" customHeight="1" thickTop="1" thickBot="1">
      <c r="A71" s="933"/>
      <c r="B71" s="905" t="s">
        <v>358</v>
      </c>
      <c r="C71" s="906"/>
      <c r="D71" s="494" t="s">
        <v>807</v>
      </c>
      <c r="E71" s="71" t="s">
        <v>120</v>
      </c>
      <c r="F71" s="73">
        <v>600</v>
      </c>
      <c r="G71" s="233">
        <f>F71*AZ71</f>
        <v>37890</v>
      </c>
      <c r="H71" s="74">
        <v>240</v>
      </c>
      <c r="I71" s="234">
        <f>H71*AZ71</f>
        <v>15156</v>
      </c>
      <c r="J71" s="74">
        <v>60</v>
      </c>
      <c r="K71" s="234">
        <f>J71*AZ71</f>
        <v>3789</v>
      </c>
      <c r="L71" s="74">
        <v>168</v>
      </c>
      <c r="M71" s="234">
        <f>L71*AZ71</f>
        <v>10609.199999999999</v>
      </c>
      <c r="N71" s="74">
        <v>120</v>
      </c>
      <c r="O71" s="234">
        <f>N71*AZ71</f>
        <v>7578</v>
      </c>
      <c r="P71" s="74">
        <v>232</v>
      </c>
      <c r="Q71" s="234">
        <f>P71*AZ71</f>
        <v>14650.8</v>
      </c>
      <c r="R71" s="74">
        <v>344</v>
      </c>
      <c r="S71" s="234">
        <f>R71*AZ71</f>
        <v>21723.599999999999</v>
      </c>
      <c r="T71" s="74">
        <v>540</v>
      </c>
      <c r="U71" s="234">
        <f>T71*AZ71</f>
        <v>34101</v>
      </c>
      <c r="V71" s="437"/>
      <c r="W71" s="73">
        <v>80</v>
      </c>
      <c r="X71" s="233">
        <f>W71*AZ71</f>
        <v>5052</v>
      </c>
      <c r="Y71" s="74">
        <v>120</v>
      </c>
      <c r="Z71" s="234">
        <f>Y71*AZ71</f>
        <v>7578</v>
      </c>
      <c r="AA71" s="74">
        <v>168</v>
      </c>
      <c r="AB71" s="234">
        <f>AA71*AZ71</f>
        <v>10609.199999999999</v>
      </c>
      <c r="AC71" s="74">
        <v>116</v>
      </c>
      <c r="AD71" s="234">
        <f>AC71*AZ71</f>
        <v>7325.4</v>
      </c>
      <c r="AE71" s="74">
        <v>160</v>
      </c>
      <c r="AF71" s="234">
        <f>AE71*AZ71</f>
        <v>10104</v>
      </c>
      <c r="AG71" s="74">
        <v>72</v>
      </c>
      <c r="AH71" s="234">
        <f>AG71*AZ71</f>
        <v>4546.8</v>
      </c>
      <c r="AI71" s="74">
        <v>196</v>
      </c>
      <c r="AJ71" s="234">
        <f>AI71*AZ71</f>
        <v>12377.4</v>
      </c>
      <c r="AK71" s="74">
        <v>360</v>
      </c>
      <c r="AL71" s="234">
        <f>AK71*AZ71</f>
        <v>22734</v>
      </c>
      <c r="AM71" s="74">
        <v>72</v>
      </c>
      <c r="AN71" s="381">
        <f>AM71*AZ71</f>
        <v>4546.8</v>
      </c>
      <c r="AO71" s="74">
        <v>72</v>
      </c>
      <c r="AP71" s="381">
        <f>AO71*AZ71</f>
        <v>4546.8</v>
      </c>
      <c r="AQ71" s="74">
        <v>376</v>
      </c>
      <c r="AR71" s="381">
        <f>AQ71*AZ71</f>
        <v>23744.399999999998</v>
      </c>
      <c r="AS71" s="74">
        <v>108</v>
      </c>
      <c r="AT71" s="381">
        <f>AS71*AZ71</f>
        <v>6820.2</v>
      </c>
      <c r="AU71" s="74">
        <v>188</v>
      </c>
      <c r="AV71" s="381">
        <f>AU71*AZ71</f>
        <v>11872.199999999999</v>
      </c>
      <c r="AW71" s="74">
        <v>120</v>
      </c>
      <c r="AX71" s="381">
        <f>AW71*AZ71</f>
        <v>7578</v>
      </c>
      <c r="AY71" s="545">
        <f t="shared" ref="AY71:AY92" si="100">F71+H71+J71+L71+N71+P71+R71+T71+W71+Y71+AA71+AC71+AE71+AG71+AI71+AK71+AM71+AO71+AQ71+AS71+AU71+AW71</f>
        <v>4512</v>
      </c>
      <c r="AZ71" s="575">
        <f>'Memorial Custo'!G98</f>
        <v>63.15</v>
      </c>
      <c r="BA71" s="555">
        <f t="shared" si="39"/>
        <v>284932.8</v>
      </c>
      <c r="BB71" s="103" t="s">
        <v>377</v>
      </c>
      <c r="BC71" s="104" t="s">
        <v>378</v>
      </c>
      <c r="BD71" s="525" t="s">
        <v>378</v>
      </c>
    </row>
    <row r="72" spans="1:57" ht="44.25" customHeight="1" thickTop="1" thickBot="1">
      <c r="A72" s="934"/>
      <c r="B72" s="905" t="s">
        <v>256</v>
      </c>
      <c r="C72" s="906"/>
      <c r="D72" s="576"/>
      <c r="E72" s="134" t="s">
        <v>120</v>
      </c>
      <c r="F72" s="141">
        <v>0</v>
      </c>
      <c r="G72" s="233">
        <f>F72*AZ72</f>
        <v>0</v>
      </c>
      <c r="H72" s="74">
        <v>0</v>
      </c>
      <c r="I72" s="234">
        <f>H72*AZ72</f>
        <v>0</v>
      </c>
      <c r="J72" s="74">
        <v>0</v>
      </c>
      <c r="K72" s="234">
        <f>J72*AZ72</f>
        <v>0</v>
      </c>
      <c r="L72" s="74">
        <v>0</v>
      </c>
      <c r="M72" s="234">
        <f>L72*AZ72</f>
        <v>0</v>
      </c>
      <c r="N72" s="74">
        <v>0</v>
      </c>
      <c r="O72" s="234">
        <f>N72*AZ72</f>
        <v>0</v>
      </c>
      <c r="P72" s="74">
        <v>0</v>
      </c>
      <c r="Q72" s="234">
        <f>P72*AZ72</f>
        <v>0</v>
      </c>
      <c r="R72" s="74">
        <v>0</v>
      </c>
      <c r="S72" s="234">
        <f>R72*AZ72</f>
        <v>0</v>
      </c>
      <c r="T72" s="74">
        <v>0</v>
      </c>
      <c r="U72" s="234">
        <f>T72*AZ72</f>
        <v>0</v>
      </c>
      <c r="V72" s="438"/>
      <c r="W72" s="141">
        <v>0</v>
      </c>
      <c r="X72" s="233">
        <f>W72*AZ72</f>
        <v>0</v>
      </c>
      <c r="Y72" s="74">
        <v>0</v>
      </c>
      <c r="Z72" s="234">
        <f>Y72*AZ72</f>
        <v>0</v>
      </c>
      <c r="AA72" s="74">
        <v>0</v>
      </c>
      <c r="AB72" s="234">
        <f>AA72*AZ72</f>
        <v>0</v>
      </c>
      <c r="AC72" s="74">
        <v>0</v>
      </c>
      <c r="AD72" s="234">
        <f>AC72*AZ72</f>
        <v>0</v>
      </c>
      <c r="AE72" s="74">
        <v>0</v>
      </c>
      <c r="AF72" s="234">
        <f>AE72*AZ72</f>
        <v>0</v>
      </c>
      <c r="AG72" s="74">
        <v>0</v>
      </c>
      <c r="AH72" s="234">
        <f>AG72*AZ72</f>
        <v>0</v>
      </c>
      <c r="AI72" s="74">
        <v>0</v>
      </c>
      <c r="AJ72" s="234">
        <f>AI72*AZ72</f>
        <v>0</v>
      </c>
      <c r="AK72" s="74">
        <v>0</v>
      </c>
      <c r="AL72" s="234">
        <f>AK72*AZ72</f>
        <v>0</v>
      </c>
      <c r="AM72" s="74">
        <v>0</v>
      </c>
      <c r="AN72" s="381">
        <f>AM72*AZ72</f>
        <v>0</v>
      </c>
      <c r="AO72" s="74">
        <v>0</v>
      </c>
      <c r="AP72" s="381">
        <f>AO72*AZ72</f>
        <v>0</v>
      </c>
      <c r="AQ72" s="74">
        <v>0</v>
      </c>
      <c r="AR72" s="381">
        <f>AQ72*AZ72</f>
        <v>0</v>
      </c>
      <c r="AS72" s="74">
        <v>0</v>
      </c>
      <c r="AT72" s="381">
        <f>AS72*AZ72</f>
        <v>0</v>
      </c>
      <c r="AU72" s="74">
        <v>0</v>
      </c>
      <c r="AV72" s="381">
        <f>AU72*AZ72</f>
        <v>0</v>
      </c>
      <c r="AW72" s="74">
        <v>0</v>
      </c>
      <c r="AX72" s="381">
        <f>AW72*AZ72</f>
        <v>0</v>
      </c>
      <c r="AY72" s="545">
        <f t="shared" si="100"/>
        <v>0</v>
      </c>
      <c r="AZ72" s="575">
        <f>'Memorial Custo'!F54</f>
        <v>882.13</v>
      </c>
      <c r="BA72" s="555">
        <f t="shared" si="39"/>
        <v>0</v>
      </c>
      <c r="BB72" s="138" t="s">
        <v>377</v>
      </c>
      <c r="BC72" s="139" t="s">
        <v>378</v>
      </c>
      <c r="BD72" s="537" t="s">
        <v>378</v>
      </c>
    </row>
    <row r="73" spans="1:57" ht="19.5" customHeight="1" thickTop="1" thickBot="1">
      <c r="A73" s="934"/>
      <c r="B73" s="938"/>
      <c r="C73" s="939"/>
      <c r="D73" s="577"/>
      <c r="E73" s="134"/>
      <c r="F73" s="141"/>
      <c r="G73" s="233">
        <f>F73*AZ73</f>
        <v>0</v>
      </c>
      <c r="H73" s="74"/>
      <c r="I73" s="234">
        <f>H73*AZ73</f>
        <v>0</v>
      </c>
      <c r="J73" s="74"/>
      <c r="K73" s="234">
        <f>J73*AZ73</f>
        <v>0</v>
      </c>
      <c r="L73" s="74"/>
      <c r="M73" s="234">
        <f>L73*AZ73</f>
        <v>0</v>
      </c>
      <c r="N73" s="74"/>
      <c r="O73" s="234">
        <f>N73*AZ73</f>
        <v>0</v>
      </c>
      <c r="P73" s="74"/>
      <c r="Q73" s="234">
        <f>P73*AZ73</f>
        <v>0</v>
      </c>
      <c r="R73" s="74"/>
      <c r="S73" s="234">
        <f>R73*AZ73</f>
        <v>0</v>
      </c>
      <c r="T73" s="74"/>
      <c r="U73" s="234">
        <f>T73*AZ73</f>
        <v>0</v>
      </c>
      <c r="V73" s="438"/>
      <c r="W73" s="141"/>
      <c r="X73" s="233">
        <f>W73*AZ73</f>
        <v>0</v>
      </c>
      <c r="Y73" s="74"/>
      <c r="Z73" s="234">
        <f>Y73*AZ73</f>
        <v>0</v>
      </c>
      <c r="AA73" s="74"/>
      <c r="AB73" s="234">
        <f>AA73*AZ73</f>
        <v>0</v>
      </c>
      <c r="AC73" s="74"/>
      <c r="AD73" s="234">
        <f>AC73*AZ73</f>
        <v>0</v>
      </c>
      <c r="AE73" s="74"/>
      <c r="AF73" s="234">
        <f>AE73*AZ73</f>
        <v>0</v>
      </c>
      <c r="AG73" s="74"/>
      <c r="AH73" s="234">
        <f>AG73*AZ73</f>
        <v>0</v>
      </c>
      <c r="AI73" s="74"/>
      <c r="AJ73" s="234">
        <f>AI73*AZ73</f>
        <v>0</v>
      </c>
      <c r="AK73" s="74"/>
      <c r="AL73" s="234">
        <f>AK73*AZ73</f>
        <v>0</v>
      </c>
      <c r="AM73" s="74"/>
      <c r="AN73" s="381">
        <f>AM73*AZ73</f>
        <v>0</v>
      </c>
      <c r="AO73" s="74"/>
      <c r="AP73" s="381">
        <f>AO73*AZ73</f>
        <v>0</v>
      </c>
      <c r="AQ73" s="74"/>
      <c r="AR73" s="381">
        <f>AQ73*AZ73</f>
        <v>0</v>
      </c>
      <c r="AS73" s="74"/>
      <c r="AT73" s="381">
        <f>AS73*AZ73</f>
        <v>0</v>
      </c>
      <c r="AU73" s="74"/>
      <c r="AV73" s="381">
        <f>AU73*AZ73</f>
        <v>0</v>
      </c>
      <c r="AW73" s="74"/>
      <c r="AX73" s="381">
        <f>AW73*AZ73</f>
        <v>0</v>
      </c>
      <c r="AY73" s="545">
        <f t="shared" si="100"/>
        <v>0</v>
      </c>
      <c r="AZ73" s="575"/>
      <c r="BA73" s="555">
        <f t="shared" si="39"/>
        <v>0</v>
      </c>
      <c r="BB73" s="138"/>
      <c r="BC73" s="139"/>
      <c r="BD73" s="537"/>
    </row>
    <row r="74" spans="1:57" ht="19.149999999999999" customHeight="1" thickTop="1" thickBot="1">
      <c r="A74" s="935"/>
      <c r="B74" s="940"/>
      <c r="C74" s="941"/>
      <c r="D74" s="578"/>
      <c r="E74" s="78"/>
      <c r="F74" s="82"/>
      <c r="G74" s="235">
        <f>F74*AZ74</f>
        <v>0</v>
      </c>
      <c r="H74" s="86"/>
      <c r="I74" s="236">
        <f>H74*AZ74</f>
        <v>0</v>
      </c>
      <c r="J74" s="86"/>
      <c r="K74" s="236">
        <f>J74*AZ74</f>
        <v>0</v>
      </c>
      <c r="L74" s="86"/>
      <c r="M74" s="236">
        <f>L74*AZ74</f>
        <v>0</v>
      </c>
      <c r="N74" s="86"/>
      <c r="O74" s="236">
        <f>N74*AZ74</f>
        <v>0</v>
      </c>
      <c r="P74" s="86"/>
      <c r="Q74" s="236">
        <f>P74*AZ74</f>
        <v>0</v>
      </c>
      <c r="R74" s="86"/>
      <c r="S74" s="236">
        <f>R74*AZ74</f>
        <v>0</v>
      </c>
      <c r="T74" s="86"/>
      <c r="U74" s="234">
        <f>T74*AZ74</f>
        <v>0</v>
      </c>
      <c r="V74" s="438"/>
      <c r="W74" s="82"/>
      <c r="X74" s="395">
        <f>W74*AZ74</f>
        <v>0</v>
      </c>
      <c r="Y74" s="86"/>
      <c r="Z74" s="366">
        <f>Y74*AZ74</f>
        <v>0</v>
      </c>
      <c r="AA74" s="86"/>
      <c r="AB74" s="366">
        <f>AA74*AZ74</f>
        <v>0</v>
      </c>
      <c r="AC74" s="86"/>
      <c r="AD74" s="366">
        <f>AC74*AZ74</f>
        <v>0</v>
      </c>
      <c r="AE74" s="86"/>
      <c r="AF74" s="366">
        <f>AE74*AZ74</f>
        <v>0</v>
      </c>
      <c r="AG74" s="86"/>
      <c r="AH74" s="366">
        <f>AG74*AZ74</f>
        <v>0</v>
      </c>
      <c r="AI74" s="86"/>
      <c r="AJ74" s="366">
        <f>AI74*AZ74</f>
        <v>0</v>
      </c>
      <c r="AK74" s="86"/>
      <c r="AL74" s="366">
        <f>AK74*AZ74</f>
        <v>0</v>
      </c>
      <c r="AM74" s="86"/>
      <c r="AN74" s="381">
        <f>AM74*AZ74</f>
        <v>0</v>
      </c>
      <c r="AO74" s="86"/>
      <c r="AP74" s="381">
        <f>AO74*AZ74</f>
        <v>0</v>
      </c>
      <c r="AQ74" s="86"/>
      <c r="AR74" s="381">
        <f>AQ74*AZ74</f>
        <v>0</v>
      </c>
      <c r="AS74" s="86"/>
      <c r="AT74" s="381">
        <f>AS74*AZ74</f>
        <v>0</v>
      </c>
      <c r="AU74" s="86"/>
      <c r="AV74" s="381">
        <f>AU74*AZ74</f>
        <v>0</v>
      </c>
      <c r="AW74" s="86"/>
      <c r="AX74" s="381">
        <f>AW74*AZ74</f>
        <v>0</v>
      </c>
      <c r="AY74" s="545">
        <f t="shared" si="100"/>
        <v>0</v>
      </c>
      <c r="AZ74" s="579"/>
      <c r="BA74" s="560">
        <f t="shared" si="39"/>
        <v>0</v>
      </c>
      <c r="BB74" s="105"/>
      <c r="BC74" s="106"/>
      <c r="BD74" s="538"/>
    </row>
    <row r="75" spans="1:57" ht="29.25" customHeight="1" thickTop="1" thickBot="1">
      <c r="A75" s="883" t="s">
        <v>217</v>
      </c>
      <c r="B75" s="883"/>
      <c r="C75" s="883"/>
      <c r="D75" s="883"/>
      <c r="E75" s="883"/>
      <c r="F75" s="188"/>
      <c r="G75" s="303">
        <f>SUM(G70:G74)</f>
        <v>37890</v>
      </c>
      <c r="H75" s="188"/>
      <c r="I75" s="303">
        <f>SUM(I70:I74)</f>
        <v>15156</v>
      </c>
      <c r="J75" s="188"/>
      <c r="K75" s="303">
        <f>SUM(K70:K74)</f>
        <v>3789</v>
      </c>
      <c r="L75" s="188"/>
      <c r="M75" s="303">
        <f>SUM(M70:M74)</f>
        <v>10609.199999999999</v>
      </c>
      <c r="N75" s="188"/>
      <c r="O75" s="303">
        <f>SUM(O70:O74)</f>
        <v>7578</v>
      </c>
      <c r="P75" s="188"/>
      <c r="Q75" s="303">
        <f>SUM(Q70:Q74)</f>
        <v>14650.8</v>
      </c>
      <c r="R75" s="188"/>
      <c r="S75" s="303">
        <f>SUM(S70:S74)</f>
        <v>21723.599999999999</v>
      </c>
      <c r="T75" s="188"/>
      <c r="U75" s="303">
        <f>SUM(U70:U74)</f>
        <v>34101</v>
      </c>
      <c r="V75" s="432"/>
      <c r="W75" s="228"/>
      <c r="X75" s="396">
        <f>SUM(X70:X74)</f>
        <v>5052</v>
      </c>
      <c r="Y75" s="228"/>
      <c r="Z75" s="396">
        <f>SUM(Z70:Z74)</f>
        <v>7578</v>
      </c>
      <c r="AA75" s="228"/>
      <c r="AB75" s="396">
        <f>SUM(AB70:AB74)</f>
        <v>10609.199999999999</v>
      </c>
      <c r="AC75" s="228"/>
      <c r="AD75" s="396">
        <f>SUM(AD70:AD74)</f>
        <v>7325.4</v>
      </c>
      <c r="AE75" s="228"/>
      <c r="AF75" s="396">
        <f>SUM(AF70:AF74)</f>
        <v>10104</v>
      </c>
      <c r="AG75" s="228"/>
      <c r="AH75" s="396">
        <f>SUM(AH70:AH74)</f>
        <v>4546.8</v>
      </c>
      <c r="AI75" s="228"/>
      <c r="AJ75" s="396">
        <f>SUM(AJ70:AJ74)</f>
        <v>12377.4</v>
      </c>
      <c r="AK75" s="228"/>
      <c r="AL75" s="396">
        <f>SUM(AL70:AL74)</f>
        <v>22734</v>
      </c>
      <c r="AM75" s="397"/>
      <c r="AN75" s="396">
        <f>SUM(AN70:AN74)</f>
        <v>4546.8</v>
      </c>
      <c r="AO75" s="397"/>
      <c r="AP75" s="396">
        <f>SUM(AP70:AP74)</f>
        <v>4546.8</v>
      </c>
      <c r="AQ75" s="397"/>
      <c r="AR75" s="396">
        <f>SUM(AR70:AR74)</f>
        <v>23744.399999999998</v>
      </c>
      <c r="AS75" s="397"/>
      <c r="AT75" s="396">
        <f>SUM(AT70:AT74)</f>
        <v>6820.2</v>
      </c>
      <c r="AU75" s="397"/>
      <c r="AV75" s="396">
        <f>SUM(AV70:AV74)</f>
        <v>11872.199999999999</v>
      </c>
      <c r="AW75" s="397"/>
      <c r="AX75" s="396">
        <f>SUM(AX70:AX74)</f>
        <v>7578</v>
      </c>
      <c r="AY75" s="545">
        <f t="shared" si="100"/>
        <v>0</v>
      </c>
      <c r="AZ75" s="189"/>
      <c r="BA75" s="561">
        <f>SUM(BA70:BA74)</f>
        <v>284932.8</v>
      </c>
      <c r="BB75" s="96"/>
      <c r="BC75" s="7"/>
      <c r="BD75" s="297"/>
      <c r="BE75" s="89"/>
    </row>
    <row r="76" spans="1:57" ht="23.25" customHeight="1" thickTop="1" thickBot="1">
      <c r="A76" s="942" t="s">
        <v>210</v>
      </c>
      <c r="B76" s="946" t="s">
        <v>335</v>
      </c>
      <c r="C76" s="947"/>
      <c r="D76" s="498"/>
      <c r="E76" s="76" t="s">
        <v>209</v>
      </c>
      <c r="F76" s="80">
        <v>3400</v>
      </c>
      <c r="G76" s="223">
        <f>F76*AZ76</f>
        <v>8942</v>
      </c>
      <c r="H76" s="81">
        <v>1100</v>
      </c>
      <c r="I76" s="199">
        <f>H76*AZ76</f>
        <v>2893</v>
      </c>
      <c r="J76" s="81">
        <v>0</v>
      </c>
      <c r="K76" s="199">
        <f>J76*AZ76</f>
        <v>0</v>
      </c>
      <c r="L76" s="81">
        <v>500</v>
      </c>
      <c r="M76" s="199">
        <f>L76*AZ76</f>
        <v>1315</v>
      </c>
      <c r="N76" s="81">
        <v>0</v>
      </c>
      <c r="O76" s="199">
        <f>N76*AZ76</f>
        <v>0</v>
      </c>
      <c r="P76" s="81">
        <v>1000</v>
      </c>
      <c r="Q76" s="199">
        <f>P76*AZ76</f>
        <v>2630</v>
      </c>
      <c r="R76" s="81">
        <v>600</v>
      </c>
      <c r="S76" s="199">
        <f>R76*AZ76</f>
        <v>1578</v>
      </c>
      <c r="T76" s="81">
        <v>3000</v>
      </c>
      <c r="U76" s="199">
        <f>T76*AZ76</f>
        <v>7890</v>
      </c>
      <c r="V76" s="425"/>
      <c r="W76" s="80">
        <v>350</v>
      </c>
      <c r="X76" s="377">
        <f>W76*AZ76</f>
        <v>920.5</v>
      </c>
      <c r="Y76" s="81">
        <v>700</v>
      </c>
      <c r="Z76" s="367">
        <f>Y76*AZ76</f>
        <v>1841</v>
      </c>
      <c r="AA76" s="81">
        <v>900</v>
      </c>
      <c r="AB76" s="367">
        <f>AA76*AZ76</f>
        <v>2367</v>
      </c>
      <c r="AC76" s="81">
        <v>150</v>
      </c>
      <c r="AD76" s="367">
        <f>AC76*AZ76</f>
        <v>394.5</v>
      </c>
      <c r="AE76" s="81">
        <v>900</v>
      </c>
      <c r="AF76" s="367">
        <f>AE76*AZ76</f>
        <v>2367</v>
      </c>
      <c r="AG76" s="81">
        <v>150</v>
      </c>
      <c r="AH76" s="367">
        <f>AG76*AZ76</f>
        <v>394.5</v>
      </c>
      <c r="AI76" s="81">
        <v>1000</v>
      </c>
      <c r="AJ76" s="367">
        <f>AI76*AZ76</f>
        <v>2630</v>
      </c>
      <c r="AK76" s="81">
        <v>2000</v>
      </c>
      <c r="AL76" s="370">
        <f>AK76*AZ76</f>
        <v>5260</v>
      </c>
      <c r="AM76" s="81">
        <v>500</v>
      </c>
      <c r="AN76" s="398">
        <f>AM76*AZ76</f>
        <v>1315</v>
      </c>
      <c r="AO76" s="81">
        <v>500</v>
      </c>
      <c r="AP76" s="398">
        <f>AO76*AZ76</f>
        <v>1315</v>
      </c>
      <c r="AQ76" s="81">
        <v>1700</v>
      </c>
      <c r="AR76" s="398">
        <f>AQ76*AZ76</f>
        <v>4471</v>
      </c>
      <c r="AS76" s="81">
        <v>0</v>
      </c>
      <c r="AT76" s="398">
        <f>AS76*AZ76</f>
        <v>0</v>
      </c>
      <c r="AU76" s="81">
        <v>1100</v>
      </c>
      <c r="AV76" s="381">
        <f>AU76*AZ76</f>
        <v>2893</v>
      </c>
      <c r="AW76" s="81">
        <v>704.02</v>
      </c>
      <c r="AX76" s="398">
        <f>AW76*AZ76</f>
        <v>1851.5726</v>
      </c>
      <c r="AY76" s="545">
        <f t="shared" si="100"/>
        <v>20254.02</v>
      </c>
      <c r="AZ76" s="566">
        <f>'Memorial Custo'!E17</f>
        <v>2.63</v>
      </c>
      <c r="BA76" s="552">
        <f t="shared" si="39"/>
        <v>53268.0726</v>
      </c>
      <c r="BB76" s="107" t="s">
        <v>377</v>
      </c>
      <c r="BC76" s="108" t="s">
        <v>378</v>
      </c>
      <c r="BD76" s="528" t="s">
        <v>378</v>
      </c>
    </row>
    <row r="77" spans="1:57" ht="27.75" customHeight="1" thickTop="1" thickBot="1">
      <c r="A77" s="943"/>
      <c r="B77" s="901" t="s">
        <v>334</v>
      </c>
      <c r="C77" s="902"/>
      <c r="D77" s="500"/>
      <c r="E77" s="71" t="s">
        <v>207</v>
      </c>
      <c r="F77" s="73">
        <v>0</v>
      </c>
      <c r="G77" s="224">
        <f>F77*AZ77</f>
        <v>0</v>
      </c>
      <c r="H77" s="74">
        <v>0</v>
      </c>
      <c r="I77" s="216">
        <f>H77*AZ77</f>
        <v>0</v>
      </c>
      <c r="J77" s="74">
        <v>0</v>
      </c>
      <c r="K77" s="216">
        <f>J77*AZ77</f>
        <v>0</v>
      </c>
      <c r="L77" s="74">
        <v>0</v>
      </c>
      <c r="M77" s="216">
        <f>L77*AZ77</f>
        <v>0</v>
      </c>
      <c r="N77" s="74">
        <v>0</v>
      </c>
      <c r="O77" s="216">
        <f>N77*AZ77</f>
        <v>0</v>
      </c>
      <c r="P77" s="74">
        <v>0</v>
      </c>
      <c r="Q77" s="216">
        <f>P77*AZ77</f>
        <v>0</v>
      </c>
      <c r="R77" s="74">
        <v>0</v>
      </c>
      <c r="S77" s="216">
        <f>R77*AZ77</f>
        <v>0</v>
      </c>
      <c r="T77" s="74">
        <v>0</v>
      </c>
      <c r="U77" s="216">
        <f>T77*AZ77</f>
        <v>0</v>
      </c>
      <c r="V77" s="426"/>
      <c r="W77" s="73">
        <v>0</v>
      </c>
      <c r="X77" s="224">
        <f>W77*AZ77</f>
        <v>0</v>
      </c>
      <c r="Y77" s="74">
        <v>0</v>
      </c>
      <c r="Z77" s="216">
        <f>Y77*AZ77</f>
        <v>0</v>
      </c>
      <c r="AA77" s="74">
        <v>0</v>
      </c>
      <c r="AB77" s="216">
        <f>AA77*AZ77</f>
        <v>0</v>
      </c>
      <c r="AC77" s="74">
        <v>0</v>
      </c>
      <c r="AD77" s="216">
        <f>AC77*AZ77</f>
        <v>0</v>
      </c>
      <c r="AE77" s="74">
        <v>0</v>
      </c>
      <c r="AF77" s="216">
        <f>AE77*AZ77</f>
        <v>0</v>
      </c>
      <c r="AG77" s="74">
        <v>0</v>
      </c>
      <c r="AH77" s="216">
        <f>AG77*AZ77</f>
        <v>0</v>
      </c>
      <c r="AI77" s="74">
        <v>0</v>
      </c>
      <c r="AJ77" s="216">
        <f>AI77*AZ77</f>
        <v>0</v>
      </c>
      <c r="AK77" s="74">
        <v>0</v>
      </c>
      <c r="AL77" s="399">
        <f>AK77*AZ77</f>
        <v>0</v>
      </c>
      <c r="AM77" s="74">
        <v>0</v>
      </c>
      <c r="AN77" s="398">
        <f>AM77*AZ77</f>
        <v>0</v>
      </c>
      <c r="AO77" s="74">
        <v>0</v>
      </c>
      <c r="AP77" s="398">
        <f>AO77*AZ77</f>
        <v>0</v>
      </c>
      <c r="AQ77" s="74">
        <v>0</v>
      </c>
      <c r="AR77" s="398">
        <f>AQ77*AZ77</f>
        <v>0</v>
      </c>
      <c r="AS77" s="74">
        <v>0</v>
      </c>
      <c r="AT77" s="398">
        <f>AS77*AZ77</f>
        <v>0</v>
      </c>
      <c r="AU77" s="74">
        <v>0</v>
      </c>
      <c r="AV77" s="381">
        <f>AU77*AZ77</f>
        <v>0</v>
      </c>
      <c r="AW77" s="74">
        <v>0</v>
      </c>
      <c r="AX77" s="398">
        <f>AW77*AZ77</f>
        <v>0</v>
      </c>
      <c r="AY77" s="545">
        <f t="shared" si="100"/>
        <v>0</v>
      </c>
      <c r="AZ77" s="580">
        <v>7.02</v>
      </c>
      <c r="BA77" s="555">
        <f t="shared" si="39"/>
        <v>0</v>
      </c>
      <c r="BB77" s="98" t="s">
        <v>567</v>
      </c>
      <c r="BC77" s="99" t="s">
        <v>409</v>
      </c>
      <c r="BD77" s="524" t="s">
        <v>409</v>
      </c>
    </row>
    <row r="78" spans="1:57" ht="33.75" customHeight="1" thickTop="1" thickBot="1">
      <c r="A78" s="950"/>
      <c r="B78" s="948" t="s">
        <v>459</v>
      </c>
      <c r="C78" s="949"/>
      <c r="D78" s="496"/>
      <c r="E78" s="71" t="s">
        <v>207</v>
      </c>
      <c r="F78" s="141"/>
      <c r="G78" s="224">
        <f>F78*AZ78</f>
        <v>0</v>
      </c>
      <c r="H78" s="74"/>
      <c r="I78" s="216">
        <f>H78*AZ78</f>
        <v>0</v>
      </c>
      <c r="J78" s="74"/>
      <c r="K78" s="216">
        <f>J78*AZ78</f>
        <v>0</v>
      </c>
      <c r="L78" s="74"/>
      <c r="M78" s="216">
        <f>L78*AZ78</f>
        <v>0</v>
      </c>
      <c r="N78" s="74"/>
      <c r="O78" s="216">
        <f>N78*AZ78</f>
        <v>0</v>
      </c>
      <c r="P78" s="74"/>
      <c r="Q78" s="216">
        <f>P78*AZ78</f>
        <v>0</v>
      </c>
      <c r="R78" s="74"/>
      <c r="S78" s="216">
        <f>R78*AZ78</f>
        <v>0</v>
      </c>
      <c r="T78" s="74"/>
      <c r="U78" s="216">
        <f>T78*AZ78</f>
        <v>0</v>
      </c>
      <c r="V78" s="439"/>
      <c r="W78" s="141"/>
      <c r="X78" s="224">
        <f>W78*AZ78</f>
        <v>0</v>
      </c>
      <c r="Y78" s="74"/>
      <c r="Z78" s="216">
        <f>Y78*AZ78</f>
        <v>0</v>
      </c>
      <c r="AA78" s="74"/>
      <c r="AB78" s="216">
        <f>AA78*AZ78</f>
        <v>0</v>
      </c>
      <c r="AC78" s="74"/>
      <c r="AD78" s="216">
        <f>AC78*AZ78</f>
        <v>0</v>
      </c>
      <c r="AE78" s="74"/>
      <c r="AF78" s="216">
        <f>AE78*AZ78</f>
        <v>0</v>
      </c>
      <c r="AG78" s="74"/>
      <c r="AH78" s="216">
        <f>AG78*AZ78</f>
        <v>0</v>
      </c>
      <c r="AI78" s="74"/>
      <c r="AJ78" s="216">
        <f>AI78*AZ78</f>
        <v>0</v>
      </c>
      <c r="AK78" s="74"/>
      <c r="AL78" s="399">
        <f>AK78*AZ78</f>
        <v>0</v>
      </c>
      <c r="AM78" s="74"/>
      <c r="AN78" s="398">
        <f>AM78*AZ78</f>
        <v>0</v>
      </c>
      <c r="AO78" s="74"/>
      <c r="AP78" s="398">
        <f>AO78*AZ78</f>
        <v>0</v>
      </c>
      <c r="AQ78" s="74"/>
      <c r="AR78" s="398">
        <f>AQ78*AZ78</f>
        <v>0</v>
      </c>
      <c r="AS78" s="74"/>
      <c r="AT78" s="398">
        <f>AS78*AZ78</f>
        <v>0</v>
      </c>
      <c r="AU78" s="74"/>
      <c r="AV78" s="381">
        <f>AU78*AZ78</f>
        <v>0</v>
      </c>
      <c r="AW78" s="74"/>
      <c r="AX78" s="398">
        <f>AW78*AZ78</f>
        <v>0</v>
      </c>
      <c r="AY78" s="545">
        <f t="shared" si="100"/>
        <v>0</v>
      </c>
      <c r="AZ78" s="569"/>
      <c r="BA78" s="555">
        <f t="shared" si="39"/>
        <v>0</v>
      </c>
      <c r="BB78" s="165"/>
      <c r="BC78" s="166"/>
      <c r="BD78" s="539"/>
    </row>
    <row r="79" spans="1:57" ht="33" customHeight="1" thickTop="1" thickBot="1">
      <c r="A79" s="951"/>
      <c r="B79" s="918" t="s">
        <v>458</v>
      </c>
      <c r="C79" s="919"/>
      <c r="D79" s="495"/>
      <c r="E79" s="78" t="s">
        <v>207</v>
      </c>
      <c r="F79" s="82"/>
      <c r="G79" s="237">
        <f>F79*AZ79</f>
        <v>0</v>
      </c>
      <c r="H79" s="83"/>
      <c r="I79" s="218">
        <f>H79*AZ79</f>
        <v>0</v>
      </c>
      <c r="J79" s="83"/>
      <c r="K79" s="218">
        <f>J79*AZ79</f>
        <v>0</v>
      </c>
      <c r="L79" s="83"/>
      <c r="M79" s="218">
        <f>L79*AZ79</f>
        <v>0</v>
      </c>
      <c r="N79" s="83"/>
      <c r="O79" s="218">
        <f>N79*AZ79</f>
        <v>0</v>
      </c>
      <c r="P79" s="83"/>
      <c r="Q79" s="218">
        <f>P79*AZ79</f>
        <v>0</v>
      </c>
      <c r="R79" s="83"/>
      <c r="S79" s="218"/>
      <c r="T79" s="83"/>
      <c r="U79" s="218">
        <f>T79*AZ79</f>
        <v>0</v>
      </c>
      <c r="V79" s="427"/>
      <c r="W79" s="82"/>
      <c r="X79" s="400">
        <f>W79*AZ79</f>
        <v>0</v>
      </c>
      <c r="Y79" s="83"/>
      <c r="Z79" s="374">
        <f>Y79*AZ79</f>
        <v>0</v>
      </c>
      <c r="AA79" s="83"/>
      <c r="AB79" s="374">
        <f>AA79*AZ79</f>
        <v>0</v>
      </c>
      <c r="AC79" s="83"/>
      <c r="AD79" s="374">
        <f>AC79*AZ79</f>
        <v>0</v>
      </c>
      <c r="AE79" s="83"/>
      <c r="AF79" s="374">
        <f>AE79*AZ79</f>
        <v>0</v>
      </c>
      <c r="AG79" s="83"/>
      <c r="AH79" s="374">
        <f>AG79*AZ79</f>
        <v>0</v>
      </c>
      <c r="AI79" s="83"/>
      <c r="AJ79" s="374"/>
      <c r="AK79" s="83"/>
      <c r="AL79" s="398">
        <f>AK79*AZ79</f>
        <v>0</v>
      </c>
      <c r="AM79" s="83"/>
      <c r="AN79" s="398">
        <f>AM79*AZ79</f>
        <v>0</v>
      </c>
      <c r="AO79" s="83"/>
      <c r="AP79" s="398">
        <f>AO79*AZ79</f>
        <v>0</v>
      </c>
      <c r="AQ79" s="83"/>
      <c r="AR79" s="398">
        <f>AQ79*AZ79</f>
        <v>0</v>
      </c>
      <c r="AS79" s="83"/>
      <c r="AT79" s="398">
        <f>AS79*AZ79</f>
        <v>0</v>
      </c>
      <c r="AU79" s="83"/>
      <c r="AV79" s="381">
        <f>AU79*AZ79</f>
        <v>0</v>
      </c>
      <c r="AW79" s="83"/>
      <c r="AX79" s="398">
        <f>AW79*AZ79</f>
        <v>0</v>
      </c>
      <c r="AY79" s="545">
        <f t="shared" si="100"/>
        <v>0</v>
      </c>
      <c r="AZ79" s="570"/>
      <c r="BA79" s="560">
        <f t="shared" si="39"/>
        <v>0</v>
      </c>
      <c r="BB79" s="152"/>
      <c r="BC79" s="153"/>
      <c r="BD79" s="531"/>
    </row>
    <row r="80" spans="1:57" ht="33.75" customHeight="1" thickTop="1" thickBot="1">
      <c r="A80" s="923" t="s">
        <v>216</v>
      </c>
      <c r="B80" s="884"/>
      <c r="C80" s="884"/>
      <c r="D80" s="884"/>
      <c r="E80" s="924"/>
      <c r="F80" s="212"/>
      <c r="G80" s="304">
        <f>SUM(G76:G79)</f>
        <v>8942</v>
      </c>
      <c r="H80" s="212"/>
      <c r="I80" s="304">
        <f>SUM(I76:I79)</f>
        <v>2893</v>
      </c>
      <c r="J80" s="212"/>
      <c r="K80" s="304">
        <f>SUM(K76:K79)</f>
        <v>0</v>
      </c>
      <c r="L80" s="212"/>
      <c r="M80" s="304">
        <f>SUM(M76:M79)</f>
        <v>1315</v>
      </c>
      <c r="N80" s="212"/>
      <c r="O80" s="304">
        <f>SUM(O76:O79)</f>
        <v>0</v>
      </c>
      <c r="P80" s="212"/>
      <c r="Q80" s="304">
        <f>SUM(Q76:Q79)</f>
        <v>2630</v>
      </c>
      <c r="R80" s="212"/>
      <c r="S80" s="304">
        <f>SUM(S76:S79)</f>
        <v>1578</v>
      </c>
      <c r="T80" s="212"/>
      <c r="U80" s="304">
        <f>SUM(U76:U79)</f>
        <v>7890</v>
      </c>
      <c r="V80" s="440"/>
      <c r="W80" s="401"/>
      <c r="X80" s="382">
        <f>SUM(X76:X79)</f>
        <v>920.5</v>
      </c>
      <c r="Y80" s="228"/>
      <c r="Z80" s="375">
        <f>SUM(Z76:Z79)</f>
        <v>1841</v>
      </c>
      <c r="AA80" s="228"/>
      <c r="AB80" s="375">
        <f>SUM(AB76:AB79)</f>
        <v>2367</v>
      </c>
      <c r="AC80" s="228"/>
      <c r="AD80" s="375">
        <f>SUM(AD76:AD79)</f>
        <v>394.5</v>
      </c>
      <c r="AE80" s="228"/>
      <c r="AF80" s="375">
        <f>SUM(AF76:AF79)</f>
        <v>2367</v>
      </c>
      <c r="AG80" s="228"/>
      <c r="AH80" s="375">
        <f>SUM(AH76:AH79)</f>
        <v>394.5</v>
      </c>
      <c r="AI80" s="228"/>
      <c r="AJ80" s="375">
        <f>SUM(AJ76:AJ79)</f>
        <v>2630</v>
      </c>
      <c r="AK80" s="228"/>
      <c r="AL80" s="382">
        <f>SUM(AL76:AL79)</f>
        <v>5260</v>
      </c>
      <c r="AM80" s="402"/>
      <c r="AN80" s="382">
        <f>SUM(AN76:AN79)</f>
        <v>1315</v>
      </c>
      <c r="AO80" s="403"/>
      <c r="AP80" s="382">
        <f>SUM(AP76:AP79)</f>
        <v>1315</v>
      </c>
      <c r="AQ80" s="403"/>
      <c r="AR80" s="375">
        <f>SUM(AR76:AR79)</f>
        <v>4471</v>
      </c>
      <c r="AS80" s="403"/>
      <c r="AT80" s="375">
        <f>SUM(AT76:AT79)</f>
        <v>0</v>
      </c>
      <c r="AU80" s="403"/>
      <c r="AV80" s="375">
        <f>SUM(AV76:AV79)</f>
        <v>2893</v>
      </c>
      <c r="AW80" s="403"/>
      <c r="AX80" s="375">
        <f>SUM(AX76:AX79)</f>
        <v>1851.5726</v>
      </c>
      <c r="AY80" s="545">
        <f t="shared" si="100"/>
        <v>0</v>
      </c>
      <c r="AZ80" s="213"/>
      <c r="BA80" s="581">
        <f>SUM(BA76:BA79)</f>
        <v>53268.0726</v>
      </c>
      <c r="BB80" s="96"/>
      <c r="BC80" s="7"/>
      <c r="BD80" s="297"/>
      <c r="BE80" s="89"/>
    </row>
    <row r="81" spans="1:57" ht="24" customHeight="1" thickTop="1" thickBot="1">
      <c r="A81" s="942" t="s">
        <v>315</v>
      </c>
      <c r="B81" s="946" t="s">
        <v>228</v>
      </c>
      <c r="C81" s="947"/>
      <c r="D81" s="498"/>
      <c r="E81" s="76" t="s">
        <v>120</v>
      </c>
      <c r="F81" s="77">
        <v>0</v>
      </c>
      <c r="G81" s="227">
        <f>F81*AZ81</f>
        <v>0</v>
      </c>
      <c r="H81" s="77">
        <v>0</v>
      </c>
      <c r="I81" s="221">
        <f>H81*AZ81</f>
        <v>0</v>
      </c>
      <c r="J81" s="77">
        <v>0</v>
      </c>
      <c r="K81" s="221">
        <f>J81*AZ81</f>
        <v>0</v>
      </c>
      <c r="L81" s="77">
        <v>0</v>
      </c>
      <c r="M81" s="221">
        <f>L81*AZ81</f>
        <v>0</v>
      </c>
      <c r="N81" s="77">
        <v>0</v>
      </c>
      <c r="O81" s="221">
        <f>N81*AZ81</f>
        <v>0</v>
      </c>
      <c r="P81" s="77">
        <v>0</v>
      </c>
      <c r="Q81" s="221">
        <f>P81*AZ81</f>
        <v>0</v>
      </c>
      <c r="R81" s="77">
        <v>0</v>
      </c>
      <c r="S81" s="221">
        <f>R81*AZ81</f>
        <v>0</v>
      </c>
      <c r="T81" s="77">
        <v>0</v>
      </c>
      <c r="U81" s="221">
        <f>T81*AZ81</f>
        <v>0</v>
      </c>
      <c r="V81" s="429"/>
      <c r="W81" s="77">
        <v>0</v>
      </c>
      <c r="X81" s="384">
        <f>W81*AZ81</f>
        <v>0</v>
      </c>
      <c r="Y81" s="77">
        <v>0</v>
      </c>
      <c r="Z81" s="368">
        <f>Y81*AZ81</f>
        <v>0</v>
      </c>
      <c r="AA81" s="77">
        <v>0</v>
      </c>
      <c r="AB81" s="368">
        <f>AA81*AZ81</f>
        <v>0</v>
      </c>
      <c r="AC81" s="77">
        <v>0</v>
      </c>
      <c r="AD81" s="368">
        <f>AC81*AZ81</f>
        <v>0</v>
      </c>
      <c r="AE81" s="77">
        <v>0</v>
      </c>
      <c r="AF81" s="368">
        <f>AE81*AZ81</f>
        <v>0</v>
      </c>
      <c r="AG81" s="77">
        <v>0</v>
      </c>
      <c r="AH81" s="368">
        <f>AG81*AZ81</f>
        <v>0</v>
      </c>
      <c r="AI81" s="77">
        <v>0</v>
      </c>
      <c r="AJ81" s="368">
        <f>AI81*AZ81</f>
        <v>0</v>
      </c>
      <c r="AK81" s="77">
        <v>0</v>
      </c>
      <c r="AL81" s="370">
        <f>AK81*AZ81</f>
        <v>0</v>
      </c>
      <c r="AM81" s="77">
        <v>0</v>
      </c>
      <c r="AN81" s="398">
        <f>AM81*AZ81</f>
        <v>0</v>
      </c>
      <c r="AO81" s="77">
        <v>0</v>
      </c>
      <c r="AP81" s="398">
        <f>AO81*AZ81</f>
        <v>0</v>
      </c>
      <c r="AQ81" s="77">
        <v>0</v>
      </c>
      <c r="AR81" s="398">
        <f>AQ81*AZ81</f>
        <v>0</v>
      </c>
      <c r="AS81" s="77">
        <v>0</v>
      </c>
      <c r="AT81" s="398">
        <f>AS81*AZ81</f>
        <v>0</v>
      </c>
      <c r="AU81" s="77">
        <v>0</v>
      </c>
      <c r="AV81" s="381">
        <f>AU81*AZ81</f>
        <v>0</v>
      </c>
      <c r="AW81" s="77">
        <v>0</v>
      </c>
      <c r="AX81" s="398">
        <f>AW81*AZ81</f>
        <v>0</v>
      </c>
      <c r="AY81" s="545">
        <f t="shared" si="100"/>
        <v>0</v>
      </c>
      <c r="AZ81" s="566">
        <v>2.38</v>
      </c>
      <c r="BA81" s="552">
        <f>AY81*AZ81</f>
        <v>0</v>
      </c>
      <c r="BB81" s="98" t="s">
        <v>567</v>
      </c>
      <c r="BC81" s="97" t="s">
        <v>368</v>
      </c>
      <c r="BD81" s="532" t="s">
        <v>368</v>
      </c>
    </row>
    <row r="82" spans="1:57" ht="14.25" thickTop="1" thickBot="1">
      <c r="A82" s="943"/>
      <c r="B82" s="901" t="s">
        <v>316</v>
      </c>
      <c r="C82" s="902"/>
      <c r="D82" s="500"/>
      <c r="E82" s="71" t="s">
        <v>119</v>
      </c>
      <c r="F82" s="71">
        <v>0</v>
      </c>
      <c r="G82" s="225">
        <f>F82*AZ82</f>
        <v>0</v>
      </c>
      <c r="H82" s="71">
        <v>0</v>
      </c>
      <c r="I82" s="201">
        <f>H82*AZ82</f>
        <v>0</v>
      </c>
      <c r="J82" s="71">
        <v>0</v>
      </c>
      <c r="K82" s="201">
        <f>J82*AZ82</f>
        <v>0</v>
      </c>
      <c r="L82" s="71">
        <v>0</v>
      </c>
      <c r="M82" s="201">
        <f>L82*AZ82</f>
        <v>0</v>
      </c>
      <c r="N82" s="71">
        <v>0</v>
      </c>
      <c r="O82" s="201">
        <f>N82*AZ82</f>
        <v>0</v>
      </c>
      <c r="P82" s="71">
        <v>0</v>
      </c>
      <c r="Q82" s="201">
        <f>P82*AZ82</f>
        <v>0</v>
      </c>
      <c r="R82" s="71">
        <v>0</v>
      </c>
      <c r="S82" s="201">
        <f>R82*AZ82</f>
        <v>0</v>
      </c>
      <c r="T82" s="71">
        <v>0</v>
      </c>
      <c r="U82" s="201">
        <f>T82*AZ82</f>
        <v>0</v>
      </c>
      <c r="V82" s="430"/>
      <c r="W82" s="71">
        <v>0</v>
      </c>
      <c r="X82" s="225">
        <f>W82*AZ82</f>
        <v>0</v>
      </c>
      <c r="Y82" s="71"/>
      <c r="Z82" s="201">
        <f>Y82*AZ82</f>
        <v>0</v>
      </c>
      <c r="AA82" s="71"/>
      <c r="AB82" s="201">
        <f>AA82*AZ82</f>
        <v>0</v>
      </c>
      <c r="AC82" s="71"/>
      <c r="AD82" s="201">
        <f>AC82*AZ82</f>
        <v>0</v>
      </c>
      <c r="AE82" s="71"/>
      <c r="AF82" s="201">
        <f>AE82*AZ82</f>
        <v>0</v>
      </c>
      <c r="AG82" s="71"/>
      <c r="AH82" s="201">
        <f>AG82*AZ82</f>
        <v>0</v>
      </c>
      <c r="AI82" s="71"/>
      <c r="AJ82" s="201">
        <f>AI82*AZ82</f>
        <v>0</v>
      </c>
      <c r="AK82" s="71"/>
      <c r="AL82" s="399">
        <f>AK82*AZ82</f>
        <v>0</v>
      </c>
      <c r="AM82" s="71"/>
      <c r="AN82" s="398">
        <f>AM82*AZ82</f>
        <v>0</v>
      </c>
      <c r="AO82" s="71"/>
      <c r="AP82" s="398">
        <f>AO82*AZ82</f>
        <v>0</v>
      </c>
      <c r="AQ82" s="71"/>
      <c r="AR82" s="398">
        <f>AQ82*AZ82</f>
        <v>0</v>
      </c>
      <c r="AS82" s="71"/>
      <c r="AT82" s="398">
        <f>AS82*AZ82</f>
        <v>0</v>
      </c>
      <c r="AU82" s="71"/>
      <c r="AV82" s="381">
        <f>AU82*AZ82</f>
        <v>0</v>
      </c>
      <c r="AW82" s="71"/>
      <c r="AX82" s="398">
        <f>AW82*AZ82</f>
        <v>0</v>
      </c>
      <c r="AY82" s="545">
        <f t="shared" si="100"/>
        <v>0</v>
      </c>
      <c r="AZ82" s="554">
        <f>'Memorial Custo'!E34</f>
        <v>4.8899999999999997</v>
      </c>
      <c r="BA82" s="555">
        <f>AY82*AZ82</f>
        <v>0</v>
      </c>
      <c r="BB82" s="103" t="s">
        <v>377</v>
      </c>
      <c r="BC82" s="104" t="s">
        <v>378</v>
      </c>
      <c r="BD82" s="525" t="s">
        <v>378</v>
      </c>
    </row>
    <row r="83" spans="1:57" ht="14.25" thickTop="1" thickBot="1">
      <c r="A83" s="944"/>
      <c r="B83" s="948" t="s">
        <v>448</v>
      </c>
      <c r="C83" s="949"/>
      <c r="D83" s="496"/>
      <c r="E83" s="71" t="s">
        <v>121</v>
      </c>
      <c r="F83" s="71">
        <v>0</v>
      </c>
      <c r="G83" s="225">
        <f>F83*AZ83</f>
        <v>0</v>
      </c>
      <c r="H83" s="75">
        <v>0</v>
      </c>
      <c r="I83" s="201">
        <f>H83*AZ83</f>
        <v>0</v>
      </c>
      <c r="J83" s="75">
        <v>0</v>
      </c>
      <c r="K83" s="201">
        <f>J83*AZ83</f>
        <v>0</v>
      </c>
      <c r="L83" s="75">
        <v>0</v>
      </c>
      <c r="M83" s="201">
        <f>L83*AZ83</f>
        <v>0</v>
      </c>
      <c r="N83" s="75">
        <v>0</v>
      </c>
      <c r="O83" s="201">
        <f>N83*AZ83</f>
        <v>0</v>
      </c>
      <c r="P83" s="75">
        <v>0</v>
      </c>
      <c r="Q83" s="201">
        <f>P83*AZ83</f>
        <v>0</v>
      </c>
      <c r="R83" s="75">
        <v>0</v>
      </c>
      <c r="S83" s="201">
        <f>R83*AZ83</f>
        <v>0</v>
      </c>
      <c r="T83" s="75">
        <v>0</v>
      </c>
      <c r="U83" s="201">
        <f>T83*AZ83</f>
        <v>0</v>
      </c>
      <c r="V83" s="430"/>
      <c r="W83" s="71">
        <v>0</v>
      </c>
      <c r="X83" s="225">
        <f>W83*AZ83</f>
        <v>0</v>
      </c>
      <c r="Y83" s="71">
        <v>0</v>
      </c>
      <c r="Z83" s="201">
        <f>Y83*AZ83</f>
        <v>0</v>
      </c>
      <c r="AA83" s="71">
        <v>0</v>
      </c>
      <c r="AB83" s="201">
        <f>AA83*AZ83</f>
        <v>0</v>
      </c>
      <c r="AC83" s="71">
        <v>0</v>
      </c>
      <c r="AD83" s="201">
        <f>AC83*AZ83</f>
        <v>0</v>
      </c>
      <c r="AE83" s="71">
        <v>0</v>
      </c>
      <c r="AF83" s="201">
        <f>AE83*AZ83</f>
        <v>0</v>
      </c>
      <c r="AG83" s="71">
        <v>0</v>
      </c>
      <c r="AH83" s="201">
        <f>AG83*AZ83</f>
        <v>0</v>
      </c>
      <c r="AI83" s="71">
        <v>0</v>
      </c>
      <c r="AJ83" s="201">
        <f>AI83*AZ83</f>
        <v>0</v>
      </c>
      <c r="AK83" s="71">
        <v>0</v>
      </c>
      <c r="AL83" s="399">
        <f>AK83*AZ83</f>
        <v>0</v>
      </c>
      <c r="AM83" s="71">
        <v>0</v>
      </c>
      <c r="AN83" s="398">
        <f>AM83*AZ83</f>
        <v>0</v>
      </c>
      <c r="AO83" s="71">
        <v>0</v>
      </c>
      <c r="AP83" s="398">
        <f>AO83*AZ83</f>
        <v>0</v>
      </c>
      <c r="AQ83" s="71">
        <v>0</v>
      </c>
      <c r="AR83" s="398">
        <f>AQ83*AZ83</f>
        <v>0</v>
      </c>
      <c r="AS83" s="71">
        <v>0</v>
      </c>
      <c r="AT83" s="398">
        <f>AS83*AZ83</f>
        <v>0</v>
      </c>
      <c r="AU83" s="71">
        <v>0</v>
      </c>
      <c r="AV83" s="381">
        <f>AU83*AZ83</f>
        <v>0</v>
      </c>
      <c r="AW83" s="71">
        <v>0</v>
      </c>
      <c r="AX83" s="398">
        <f>AW83*AZ83</f>
        <v>0</v>
      </c>
      <c r="AY83" s="545">
        <f t="shared" si="100"/>
        <v>0</v>
      </c>
      <c r="AZ83" s="167"/>
      <c r="BA83" s="555">
        <f>AY83*AZ83</f>
        <v>0</v>
      </c>
      <c r="BB83" s="169"/>
      <c r="BC83" s="163"/>
      <c r="BD83" s="536"/>
    </row>
    <row r="84" spans="1:57" ht="14.25" thickTop="1" thickBot="1">
      <c r="A84" s="945"/>
      <c r="B84" s="940"/>
      <c r="C84" s="941"/>
      <c r="D84" s="578"/>
      <c r="E84" s="95"/>
      <c r="F84" s="85"/>
      <c r="G84" s="226">
        <f>F84*AZ84</f>
        <v>0</v>
      </c>
      <c r="H84" s="85"/>
      <c r="I84" s="222">
        <f>H84*AZ84</f>
        <v>0</v>
      </c>
      <c r="J84" s="85"/>
      <c r="K84" s="222">
        <f>J84*AZ84</f>
        <v>0</v>
      </c>
      <c r="L84" s="85"/>
      <c r="M84" s="238"/>
      <c r="N84" s="85"/>
      <c r="O84" s="222">
        <f>N84*AZ84</f>
        <v>0</v>
      </c>
      <c r="P84" s="85"/>
      <c r="Q84" s="222">
        <f>P84*AZ84</f>
        <v>0</v>
      </c>
      <c r="R84" s="85"/>
      <c r="S84" s="222">
        <f>R84*AZ84</f>
        <v>0</v>
      </c>
      <c r="T84" s="85"/>
      <c r="U84" s="222">
        <f>T84*AZ84</f>
        <v>0</v>
      </c>
      <c r="V84" s="431"/>
      <c r="W84" s="78"/>
      <c r="X84" s="380">
        <f>W84*AZ84</f>
        <v>0</v>
      </c>
      <c r="Y84" s="78"/>
      <c r="Z84" s="369">
        <f>Y84*AZ84</f>
        <v>0</v>
      </c>
      <c r="AA84" s="78"/>
      <c r="AB84" s="369">
        <f>AA84*AZ84</f>
        <v>0</v>
      </c>
      <c r="AC84" s="78"/>
      <c r="AD84" s="369"/>
      <c r="AE84" s="78"/>
      <c r="AF84" s="369">
        <f>AE84*AZ84</f>
        <v>0</v>
      </c>
      <c r="AG84" s="78"/>
      <c r="AH84" s="369">
        <f>AG84*AZ84</f>
        <v>0</v>
      </c>
      <c r="AI84" s="78"/>
      <c r="AJ84" s="369">
        <f>AI84*AZ84</f>
        <v>0</v>
      </c>
      <c r="AK84" s="78"/>
      <c r="AL84" s="398">
        <f>AK84*AZ84</f>
        <v>0</v>
      </c>
      <c r="AM84" s="78"/>
      <c r="AN84" s="398">
        <f>AM84*AZ84</f>
        <v>0</v>
      </c>
      <c r="AO84" s="78"/>
      <c r="AP84" s="398">
        <f>AO84*AZ84</f>
        <v>0</v>
      </c>
      <c r="AQ84" s="78"/>
      <c r="AR84" s="398">
        <f>AQ84*AZ84</f>
        <v>0</v>
      </c>
      <c r="AS84" s="78"/>
      <c r="AT84" s="398">
        <f>AS84*AZ84</f>
        <v>0</v>
      </c>
      <c r="AU84" s="78"/>
      <c r="AV84" s="381">
        <f>AU84*AZ84</f>
        <v>0</v>
      </c>
      <c r="AW84" s="78"/>
      <c r="AX84" s="398">
        <f>AW84*AZ84</f>
        <v>0</v>
      </c>
      <c r="AY84" s="545">
        <f t="shared" si="100"/>
        <v>0</v>
      </c>
      <c r="AZ84" s="168"/>
      <c r="BA84" s="582"/>
      <c r="BB84" s="152"/>
      <c r="BC84" s="153"/>
      <c r="BD84" s="531"/>
    </row>
    <row r="85" spans="1:57" ht="34.5" customHeight="1" thickTop="1" thickBot="1">
      <c r="A85" s="923" t="s">
        <v>317</v>
      </c>
      <c r="B85" s="884"/>
      <c r="C85" s="884"/>
      <c r="D85" s="884"/>
      <c r="E85" s="924"/>
      <c r="F85" s="210"/>
      <c r="G85" s="305">
        <f>SUM(G81:G84)</f>
        <v>0</v>
      </c>
      <c r="H85" s="210"/>
      <c r="I85" s="305">
        <f>SUM(I81:I84)</f>
        <v>0</v>
      </c>
      <c r="J85" s="210"/>
      <c r="K85" s="305">
        <f>SUM(K81:K84)</f>
        <v>0</v>
      </c>
      <c r="L85" s="210"/>
      <c r="M85" s="305">
        <f>SUM(M81:M84)</f>
        <v>0</v>
      </c>
      <c r="N85" s="210"/>
      <c r="O85" s="305">
        <f>SUM(O81:O84)</f>
        <v>0</v>
      </c>
      <c r="P85" s="210"/>
      <c r="Q85" s="305">
        <f>SUM(Q81:Q84)</f>
        <v>0</v>
      </c>
      <c r="R85" s="210"/>
      <c r="S85" s="305">
        <f>SUM(S81:S84)</f>
        <v>0</v>
      </c>
      <c r="T85" s="210"/>
      <c r="U85" s="305">
        <f>SUM(U81:U84)</f>
        <v>0</v>
      </c>
      <c r="V85" s="441"/>
      <c r="W85" s="404"/>
      <c r="X85" s="385">
        <f>SUM(X81:X84)</f>
        <v>0</v>
      </c>
      <c r="Y85" s="229"/>
      <c r="Z85" s="385">
        <f>SUM(Z81:Z84)</f>
        <v>0</v>
      </c>
      <c r="AA85" s="229"/>
      <c r="AB85" s="385">
        <f>SUM(AB81:AB84)</f>
        <v>0</v>
      </c>
      <c r="AC85" s="229"/>
      <c r="AD85" s="385">
        <f>SUM(AD81:AD84)</f>
        <v>0</v>
      </c>
      <c r="AE85" s="229"/>
      <c r="AF85" s="385">
        <f>SUM(AF81:AF84)</f>
        <v>0</v>
      </c>
      <c r="AG85" s="229"/>
      <c r="AH85" s="385">
        <f>SUM(AH81:AH84)</f>
        <v>0</v>
      </c>
      <c r="AI85" s="229"/>
      <c r="AJ85" s="385">
        <f>SUM(AJ81:AJ84)</f>
        <v>0</v>
      </c>
      <c r="AK85" s="229"/>
      <c r="AL85" s="382">
        <f>SUM(AL81:AL84)</f>
        <v>0</v>
      </c>
      <c r="AM85" s="405"/>
      <c r="AN85" s="382">
        <f>SUM(AN81:AN84)</f>
        <v>0</v>
      </c>
      <c r="AO85" s="406"/>
      <c r="AP85" s="382">
        <f>SUM(AP81:AP84)</f>
        <v>0</v>
      </c>
      <c r="AQ85" s="406"/>
      <c r="AR85" s="385">
        <f>SUM(AR81:AR84)</f>
        <v>0</v>
      </c>
      <c r="AS85" s="406"/>
      <c r="AT85" s="385">
        <f>SUM(AT81:AT84)</f>
        <v>0</v>
      </c>
      <c r="AU85" s="406"/>
      <c r="AV85" s="385">
        <f>SUM(AV81:AV84)</f>
        <v>0</v>
      </c>
      <c r="AW85" s="406"/>
      <c r="AX85" s="385">
        <f>SUM(AX81:AX84)</f>
        <v>0</v>
      </c>
      <c r="AY85" s="545">
        <f t="shared" si="100"/>
        <v>0</v>
      </c>
      <c r="AZ85" s="211"/>
      <c r="BA85" s="583">
        <f>SUM(BA81:BA84)</f>
        <v>0</v>
      </c>
      <c r="BB85" s="96"/>
      <c r="BC85" s="7"/>
      <c r="BD85" s="297"/>
      <c r="BE85" s="89"/>
    </row>
    <row r="86" spans="1:57" ht="55.5" customHeight="1" thickTop="1" thickBot="1">
      <c r="A86" s="914" t="s">
        <v>444</v>
      </c>
      <c r="B86" s="916" t="s">
        <v>445</v>
      </c>
      <c r="C86" s="917"/>
      <c r="D86" s="492"/>
      <c r="E86" s="76" t="s">
        <v>348</v>
      </c>
      <c r="F86" s="76">
        <v>2</v>
      </c>
      <c r="G86" s="225">
        <f>F86*AZ86</f>
        <v>600</v>
      </c>
      <c r="H86" s="84">
        <v>0</v>
      </c>
      <c r="I86" s="239">
        <f>H86*AZ86</f>
        <v>0</v>
      </c>
      <c r="J86" s="76">
        <v>0</v>
      </c>
      <c r="K86" s="239">
        <f>J86*AZ86</f>
        <v>0</v>
      </c>
      <c r="L86" s="84">
        <v>0</v>
      </c>
      <c r="M86" s="239">
        <f>L86*AZ86</f>
        <v>0</v>
      </c>
      <c r="N86" s="84">
        <v>0</v>
      </c>
      <c r="O86" s="239">
        <f>N86*AZ86</f>
        <v>0</v>
      </c>
      <c r="P86" s="84">
        <v>0</v>
      </c>
      <c r="Q86" s="239">
        <f>P86*AZ86</f>
        <v>0</v>
      </c>
      <c r="R86" s="84">
        <v>0</v>
      </c>
      <c r="S86" s="239">
        <f>R86*AZ86</f>
        <v>0</v>
      </c>
      <c r="T86" s="84">
        <v>0</v>
      </c>
      <c r="U86" s="239">
        <f>T86*AZ86</f>
        <v>0</v>
      </c>
      <c r="V86" s="442"/>
      <c r="W86" s="76">
        <v>2</v>
      </c>
      <c r="X86" s="225">
        <f>W86*AZ86</f>
        <v>600</v>
      </c>
      <c r="Y86" s="76">
        <v>0</v>
      </c>
      <c r="Z86" s="370">
        <f>Y86*AZ86</f>
        <v>0</v>
      </c>
      <c r="AA86" s="76">
        <v>0</v>
      </c>
      <c r="AB86" s="370">
        <f>AA86*AZ86</f>
        <v>0</v>
      </c>
      <c r="AC86" s="76">
        <v>0</v>
      </c>
      <c r="AD86" s="370">
        <f>AC86*AZ86</f>
        <v>0</v>
      </c>
      <c r="AE86" s="76">
        <v>0</v>
      </c>
      <c r="AF86" s="370">
        <f>AE86*AZ86</f>
        <v>0</v>
      </c>
      <c r="AG86" s="76">
        <v>0</v>
      </c>
      <c r="AH86" s="370">
        <f>AG86*AZ86</f>
        <v>0</v>
      </c>
      <c r="AI86" s="76">
        <v>0</v>
      </c>
      <c r="AJ86" s="370">
        <f>AI86*AZ86</f>
        <v>0</v>
      </c>
      <c r="AK86" s="76">
        <v>0</v>
      </c>
      <c r="AL86" s="370">
        <f>AK86*AZ86</f>
        <v>0</v>
      </c>
      <c r="AM86" s="76">
        <v>0</v>
      </c>
      <c r="AN86" s="398">
        <f>AM86*AZ86</f>
        <v>0</v>
      </c>
      <c r="AO86" s="76">
        <v>0</v>
      </c>
      <c r="AP86" s="398">
        <f>AO86*AZ86</f>
        <v>0</v>
      </c>
      <c r="AQ86" s="76">
        <v>0</v>
      </c>
      <c r="AR86" s="398">
        <f>AQ86*AZ86</f>
        <v>0</v>
      </c>
      <c r="AS86" s="76">
        <v>0</v>
      </c>
      <c r="AT86" s="398">
        <f>AS86*AZ86</f>
        <v>0</v>
      </c>
      <c r="AU86" s="76">
        <v>0</v>
      </c>
      <c r="AV86" s="381">
        <f>AU86*AZ86</f>
        <v>0</v>
      </c>
      <c r="AW86" s="76">
        <v>0</v>
      </c>
      <c r="AX86" s="398">
        <f>AW86*AZ86</f>
        <v>0</v>
      </c>
      <c r="AY86" s="545">
        <f t="shared" si="100"/>
        <v>4</v>
      </c>
      <c r="AZ86" s="170">
        <v>300</v>
      </c>
      <c r="BA86" s="552">
        <f>AY86*AZ86</f>
        <v>1200</v>
      </c>
      <c r="BB86" s="157"/>
      <c r="BC86" s="288"/>
      <c r="BD86" s="523" t="s">
        <v>460</v>
      </c>
    </row>
    <row r="87" spans="1:57" ht="72" customHeight="1" thickTop="1" thickBot="1">
      <c r="A87" s="915"/>
      <c r="B87" s="918" t="s">
        <v>446</v>
      </c>
      <c r="C87" s="919"/>
      <c r="D87" s="584"/>
      <c r="E87" s="134" t="s">
        <v>348</v>
      </c>
      <c r="F87" s="134">
        <v>1</v>
      </c>
      <c r="G87" s="225">
        <f>F87*AZ87</f>
        <v>216.43</v>
      </c>
      <c r="H87" s="132">
        <v>0</v>
      </c>
      <c r="I87" s="239">
        <f>H87*AZ87</f>
        <v>0</v>
      </c>
      <c r="J87" s="132">
        <v>0</v>
      </c>
      <c r="K87" s="239">
        <f>J87*AZ87</f>
        <v>0</v>
      </c>
      <c r="L87" s="132">
        <v>0</v>
      </c>
      <c r="M87" s="239">
        <f>L87*AZ87</f>
        <v>0</v>
      </c>
      <c r="N87" s="132">
        <v>0</v>
      </c>
      <c r="O87" s="239">
        <f>N87*AZ87</f>
        <v>0</v>
      </c>
      <c r="P87" s="132">
        <v>0</v>
      </c>
      <c r="Q87" s="239">
        <f>P87*AZ87</f>
        <v>0</v>
      </c>
      <c r="R87" s="132">
        <v>0</v>
      </c>
      <c r="S87" s="239">
        <f>R87*AZ87</f>
        <v>0</v>
      </c>
      <c r="T87" s="132">
        <v>0</v>
      </c>
      <c r="U87" s="239">
        <f>T87*AZ87</f>
        <v>0</v>
      </c>
      <c r="V87" s="443"/>
      <c r="W87" s="134">
        <v>1</v>
      </c>
      <c r="X87" s="225">
        <f>W87*AZ87</f>
        <v>216.43</v>
      </c>
      <c r="Y87" s="134">
        <v>0</v>
      </c>
      <c r="Z87" s="407">
        <f>Y87*AZ87</f>
        <v>0</v>
      </c>
      <c r="AA87" s="134">
        <v>0</v>
      </c>
      <c r="AB87" s="407">
        <f>AA87*AZ87</f>
        <v>0</v>
      </c>
      <c r="AC87" s="134">
        <v>0</v>
      </c>
      <c r="AD87" s="407">
        <f>AC87*AZ87</f>
        <v>0</v>
      </c>
      <c r="AE87" s="134">
        <v>0</v>
      </c>
      <c r="AF87" s="407">
        <f>AE87*AZ87</f>
        <v>0</v>
      </c>
      <c r="AG87" s="134">
        <v>0</v>
      </c>
      <c r="AH87" s="407">
        <f>AG87*AZ87</f>
        <v>0</v>
      </c>
      <c r="AI87" s="134">
        <v>0</v>
      </c>
      <c r="AJ87" s="407">
        <f>AI87*AZ87</f>
        <v>0</v>
      </c>
      <c r="AK87" s="134">
        <v>0</v>
      </c>
      <c r="AL87" s="407">
        <f>AK87*AZ87</f>
        <v>0</v>
      </c>
      <c r="AM87" s="134">
        <v>0</v>
      </c>
      <c r="AN87" s="398">
        <f>AM87*AZ87</f>
        <v>0</v>
      </c>
      <c r="AO87" s="134">
        <v>0</v>
      </c>
      <c r="AP87" s="398">
        <f>AO87*AZ87</f>
        <v>0</v>
      </c>
      <c r="AQ87" s="134">
        <v>0</v>
      </c>
      <c r="AR87" s="398">
        <f>AQ87*AZ87</f>
        <v>0</v>
      </c>
      <c r="AS87" s="134">
        <v>0</v>
      </c>
      <c r="AT87" s="398">
        <f>AS87*AZ87</f>
        <v>0</v>
      </c>
      <c r="AU87" s="134">
        <v>0</v>
      </c>
      <c r="AV87" s="381">
        <f>AU87*AZ87</f>
        <v>0</v>
      </c>
      <c r="AW87" s="134">
        <v>0</v>
      </c>
      <c r="AX87" s="398">
        <f>AW87*AZ87</f>
        <v>0</v>
      </c>
      <c r="AY87" s="545">
        <f t="shared" si="100"/>
        <v>2</v>
      </c>
      <c r="AZ87" s="171">
        <v>216.43</v>
      </c>
      <c r="BA87" s="560">
        <f>AY87*AZ87</f>
        <v>432.86</v>
      </c>
      <c r="BB87" s="152" t="s">
        <v>22</v>
      </c>
      <c r="BC87" s="467" t="s">
        <v>791</v>
      </c>
      <c r="BD87" s="523" t="s">
        <v>460</v>
      </c>
    </row>
    <row r="88" spans="1:57" ht="14.25" thickTop="1" thickBot="1">
      <c r="A88" s="925" t="s">
        <v>447</v>
      </c>
      <c r="B88" s="926"/>
      <c r="C88" s="926"/>
      <c r="D88" s="926"/>
      <c r="E88" s="926"/>
      <c r="F88" s="585"/>
      <c r="G88" s="586">
        <f>SUM(G86:G87)</f>
        <v>816.43000000000006</v>
      </c>
      <c r="H88" s="587"/>
      <c r="I88" s="586">
        <f>SUM(I86:I87)</f>
        <v>0</v>
      </c>
      <c r="J88" s="587"/>
      <c r="K88" s="586">
        <f>SUM(K86:K87)</f>
        <v>0</v>
      </c>
      <c r="L88" s="587"/>
      <c r="M88" s="586">
        <f>SUM(M86:M87)</f>
        <v>0</v>
      </c>
      <c r="N88" s="587"/>
      <c r="O88" s="586">
        <f>SUM(O86:O87)</f>
        <v>0</v>
      </c>
      <c r="P88" s="587"/>
      <c r="Q88" s="586">
        <f>SUM(Q86:Q87)</f>
        <v>0</v>
      </c>
      <c r="R88" s="587"/>
      <c r="S88" s="586">
        <f>SUM(S86:S87)</f>
        <v>0</v>
      </c>
      <c r="T88" s="587"/>
      <c r="U88" s="586">
        <f>SUM(U86:U87)</f>
        <v>0</v>
      </c>
      <c r="V88" s="588"/>
      <c r="W88" s="589"/>
      <c r="X88" s="590">
        <f>SUM(X86:X87)</f>
        <v>816.43000000000006</v>
      </c>
      <c r="Y88" s="587"/>
      <c r="Z88" s="590">
        <f>SUM(Z86:Z87)</f>
        <v>0</v>
      </c>
      <c r="AA88" s="587"/>
      <c r="AB88" s="590">
        <f>SUM(AB86:AB87)</f>
        <v>0</v>
      </c>
      <c r="AC88" s="587"/>
      <c r="AD88" s="590">
        <f>SUM(AD86:AD87)</f>
        <v>0</v>
      </c>
      <c r="AE88" s="587"/>
      <c r="AF88" s="590">
        <f>SUM(AF86:AF87)</f>
        <v>0</v>
      </c>
      <c r="AG88" s="587"/>
      <c r="AH88" s="590">
        <f>SUM(AH86:AH87)</f>
        <v>0</v>
      </c>
      <c r="AI88" s="587"/>
      <c r="AJ88" s="590">
        <f>SUM(AJ86:AJ87)</f>
        <v>0</v>
      </c>
      <c r="AK88" s="587"/>
      <c r="AL88" s="590">
        <f>SUM(AL86:AL87)</f>
        <v>0</v>
      </c>
      <c r="AM88" s="587"/>
      <c r="AN88" s="591">
        <f>SUM(AN86:AN87)</f>
        <v>0</v>
      </c>
      <c r="AO88" s="587"/>
      <c r="AP88" s="591">
        <f>SUM(AP86:AP87)</f>
        <v>0</v>
      </c>
      <c r="AQ88" s="587"/>
      <c r="AR88" s="591">
        <f>SUM(AR86:AR87)</f>
        <v>0</v>
      </c>
      <c r="AS88" s="587"/>
      <c r="AT88" s="591">
        <f>SUM(AT86:AT87)</f>
        <v>0</v>
      </c>
      <c r="AU88" s="587"/>
      <c r="AV88" s="591">
        <f>SUM(AV86:AV87)</f>
        <v>0</v>
      </c>
      <c r="AW88" s="587"/>
      <c r="AX88" s="591">
        <f>SUM(AX86:AX87)</f>
        <v>0</v>
      </c>
      <c r="AY88" s="545">
        <f t="shared" si="100"/>
        <v>0</v>
      </c>
      <c r="AZ88" s="592"/>
      <c r="BA88" s="593">
        <f>SUM(BA86:BA87)</f>
        <v>1632.8600000000001</v>
      </c>
      <c r="BB88" s="96"/>
      <c r="BC88" s="7"/>
      <c r="BD88" s="297"/>
      <c r="BE88" s="89"/>
    </row>
    <row r="89" spans="1:57" ht="28.5" customHeight="1" thickTop="1" thickBot="1">
      <c r="A89" s="920" t="s">
        <v>490</v>
      </c>
      <c r="B89" s="922" t="s">
        <v>492</v>
      </c>
      <c r="C89" s="922"/>
      <c r="D89" s="157"/>
      <c r="E89" s="76" t="s">
        <v>348</v>
      </c>
      <c r="F89" s="594">
        <v>1</v>
      </c>
      <c r="G89" s="237">
        <f>F89*AZ89</f>
        <v>1273.8800000000001</v>
      </c>
      <c r="H89" s="594"/>
      <c r="I89" s="239">
        <f>H89*AZ89</f>
        <v>0</v>
      </c>
      <c r="J89" s="594"/>
      <c r="K89" s="239">
        <f>J89*AZ89</f>
        <v>0</v>
      </c>
      <c r="L89" s="594"/>
      <c r="M89" s="239">
        <f>L89*AZ89</f>
        <v>0</v>
      </c>
      <c r="N89" s="594"/>
      <c r="O89" s="239">
        <f>N89*AZ89</f>
        <v>0</v>
      </c>
      <c r="P89" s="594"/>
      <c r="Q89" s="239">
        <f>P89*AZ89</f>
        <v>0</v>
      </c>
      <c r="R89" s="594"/>
      <c r="S89" s="239">
        <f>R89*AZ89</f>
        <v>0</v>
      </c>
      <c r="T89" s="594"/>
      <c r="U89" s="239">
        <f>T89*AZ89</f>
        <v>0</v>
      </c>
      <c r="V89" s="442"/>
      <c r="W89" s="594">
        <v>1</v>
      </c>
      <c r="X89" s="225">
        <f>W89*AZ89</f>
        <v>1273.8800000000001</v>
      </c>
      <c r="Y89" s="594"/>
      <c r="Z89" s="370">
        <f>Y89*AZ89</f>
        <v>0</v>
      </c>
      <c r="AA89" s="594"/>
      <c r="AB89" s="370">
        <f>AA89*AZ89</f>
        <v>0</v>
      </c>
      <c r="AC89" s="594"/>
      <c r="AD89" s="370">
        <f>AC89*AZ89</f>
        <v>0</v>
      </c>
      <c r="AE89" s="594"/>
      <c r="AF89" s="370">
        <f>AE89*AZ89</f>
        <v>0</v>
      </c>
      <c r="AG89" s="594"/>
      <c r="AH89" s="370">
        <f>AG89*AZ89</f>
        <v>0</v>
      </c>
      <c r="AI89" s="594"/>
      <c r="AJ89" s="370">
        <f>AI89*AZ89</f>
        <v>0</v>
      </c>
      <c r="AK89" s="594"/>
      <c r="AL89" s="370">
        <f>AK89*AZ89</f>
        <v>0</v>
      </c>
      <c r="AM89" s="594"/>
      <c r="AN89" s="398">
        <f>AM89*AZ89</f>
        <v>0</v>
      </c>
      <c r="AO89" s="594"/>
      <c r="AP89" s="398">
        <f>AO89*AZ89</f>
        <v>0</v>
      </c>
      <c r="AQ89" s="594"/>
      <c r="AR89" s="398">
        <f>AQ89*AZ89</f>
        <v>0</v>
      </c>
      <c r="AS89" s="594"/>
      <c r="AT89" s="398">
        <f>AS89*AZ89</f>
        <v>0</v>
      </c>
      <c r="AU89" s="594"/>
      <c r="AV89" s="381">
        <f>AU89*AZ89</f>
        <v>0</v>
      </c>
      <c r="AW89" s="594"/>
      <c r="AX89" s="398">
        <f>AW89*AZ89</f>
        <v>0</v>
      </c>
      <c r="AY89" s="545">
        <f t="shared" si="100"/>
        <v>2</v>
      </c>
      <c r="AZ89" s="595">
        <v>1273.8800000000001</v>
      </c>
      <c r="BA89" s="555">
        <f>AY89*AZ89</f>
        <v>2547.7600000000002</v>
      </c>
      <c r="BB89" s="262" t="s">
        <v>22</v>
      </c>
      <c r="BC89" s="97" t="s">
        <v>792</v>
      </c>
      <c r="BD89" s="532"/>
      <c r="BE89" s="89"/>
    </row>
    <row r="90" spans="1:57" ht="54.75" customHeight="1" thickTop="1" thickBot="1">
      <c r="A90" s="921"/>
      <c r="B90" s="596" t="s">
        <v>491</v>
      </c>
      <c r="C90" s="596"/>
      <c r="D90" s="596"/>
      <c r="E90" s="78" t="s">
        <v>348</v>
      </c>
      <c r="F90" s="597">
        <v>0</v>
      </c>
      <c r="G90" s="237">
        <f>F90*AZ90</f>
        <v>0</v>
      </c>
      <c r="H90" s="597"/>
      <c r="I90" s="265">
        <f>H90*AZ90</f>
        <v>0</v>
      </c>
      <c r="J90" s="597"/>
      <c r="K90" s="265">
        <f>J90*AZ90</f>
        <v>0</v>
      </c>
      <c r="L90" s="597"/>
      <c r="M90" s="265">
        <f>L90*AZ90</f>
        <v>0</v>
      </c>
      <c r="N90" s="597"/>
      <c r="O90" s="265">
        <f>N90*AZ90</f>
        <v>0</v>
      </c>
      <c r="P90" s="597"/>
      <c r="Q90" s="265">
        <f>P90*AZ90</f>
        <v>0</v>
      </c>
      <c r="R90" s="597"/>
      <c r="S90" s="265">
        <f>R90*AZ90</f>
        <v>0</v>
      </c>
      <c r="T90" s="597">
        <v>0</v>
      </c>
      <c r="U90" s="265">
        <f>T90*AZ90</f>
        <v>0</v>
      </c>
      <c r="V90" s="445"/>
      <c r="W90" s="597">
        <v>0</v>
      </c>
      <c r="X90" s="400">
        <f>W90*AZ90</f>
        <v>0</v>
      </c>
      <c r="Y90" s="597"/>
      <c r="Z90" s="398">
        <f>Y90*AZ90</f>
        <v>0</v>
      </c>
      <c r="AA90" s="597"/>
      <c r="AB90" s="398">
        <f>AA90*AZ90</f>
        <v>0</v>
      </c>
      <c r="AC90" s="597"/>
      <c r="AD90" s="398">
        <f>AC90*AZ90</f>
        <v>0</v>
      </c>
      <c r="AE90" s="597"/>
      <c r="AF90" s="398">
        <f>AE90*AZ90</f>
        <v>0</v>
      </c>
      <c r="AG90" s="597"/>
      <c r="AH90" s="398">
        <f>AG90*AZ90</f>
        <v>0</v>
      </c>
      <c r="AI90" s="597"/>
      <c r="AJ90" s="398">
        <f>AI90*AZ90</f>
        <v>0</v>
      </c>
      <c r="AK90" s="597">
        <v>0</v>
      </c>
      <c r="AL90" s="398">
        <f>AK90*AZ90</f>
        <v>0</v>
      </c>
      <c r="AM90" s="597">
        <v>0</v>
      </c>
      <c r="AN90" s="398">
        <f>AM90*AZ90</f>
        <v>0</v>
      </c>
      <c r="AO90" s="597">
        <v>0</v>
      </c>
      <c r="AP90" s="398">
        <f>AO90*AZ90</f>
        <v>0</v>
      </c>
      <c r="AQ90" s="597">
        <v>0</v>
      </c>
      <c r="AR90" s="398">
        <f>AQ90*AZ90</f>
        <v>0</v>
      </c>
      <c r="AS90" s="597">
        <v>0</v>
      </c>
      <c r="AT90" s="398">
        <f>AS90*AZ90</f>
        <v>0</v>
      </c>
      <c r="AU90" s="597">
        <v>0</v>
      </c>
      <c r="AV90" s="381">
        <f>AU90*AZ90</f>
        <v>0</v>
      </c>
      <c r="AW90" s="597">
        <v>2</v>
      </c>
      <c r="AX90" s="398">
        <f>AW90*AZ90</f>
        <v>2547.7600000000002</v>
      </c>
      <c r="AY90" s="545">
        <f t="shared" si="100"/>
        <v>2</v>
      </c>
      <c r="AZ90" s="598">
        <v>1273.8800000000001</v>
      </c>
      <c r="BA90" s="560">
        <f>AY90*AZ90</f>
        <v>2547.7600000000002</v>
      </c>
      <c r="BB90" s="266" t="s">
        <v>22</v>
      </c>
      <c r="BC90" s="100" t="s">
        <v>792</v>
      </c>
      <c r="BD90" s="529"/>
      <c r="BE90" s="89"/>
    </row>
    <row r="91" spans="1:57" ht="54.75" customHeight="1" thickTop="1" thickBot="1">
      <c r="A91" s="927" t="s">
        <v>493</v>
      </c>
      <c r="B91" s="928"/>
      <c r="C91" s="928"/>
      <c r="D91" s="928"/>
      <c r="E91" s="928"/>
      <c r="F91" s="599"/>
      <c r="G91" s="600">
        <f>SUM(G89:G90)</f>
        <v>1273.8800000000001</v>
      </c>
      <c r="H91" s="601"/>
      <c r="I91" s="600">
        <f>SUM(I89:I90)</f>
        <v>0</v>
      </c>
      <c r="J91" s="601"/>
      <c r="K91" s="600">
        <f>SUM(K89:K90)</f>
        <v>0</v>
      </c>
      <c r="L91" s="601"/>
      <c r="M91" s="600">
        <f>SUM(M89:M90)</f>
        <v>0</v>
      </c>
      <c r="N91" s="601"/>
      <c r="O91" s="600">
        <f>SUM(O89:O90)</f>
        <v>0</v>
      </c>
      <c r="P91" s="601"/>
      <c r="Q91" s="600">
        <f>SUM(Q89:Q90)</f>
        <v>0</v>
      </c>
      <c r="R91" s="601"/>
      <c r="S91" s="600">
        <f>SUM(S89:S90)</f>
        <v>0</v>
      </c>
      <c r="T91" s="601"/>
      <c r="U91" s="600">
        <f>SUM(U89:U90)</f>
        <v>0</v>
      </c>
      <c r="V91" s="602"/>
      <c r="W91" s="603"/>
      <c r="X91" s="590">
        <f>SUM(X89:X90)</f>
        <v>1273.8800000000001</v>
      </c>
      <c r="Y91" s="604"/>
      <c r="Z91" s="590">
        <f>SUM(Z89:Z90)</f>
        <v>0</v>
      </c>
      <c r="AA91" s="604"/>
      <c r="AB91" s="590">
        <f>SUM(AB89:AB90)</f>
        <v>0</v>
      </c>
      <c r="AC91" s="604"/>
      <c r="AD91" s="590">
        <f>SUM(AD89:AD90)</f>
        <v>0</v>
      </c>
      <c r="AE91" s="604"/>
      <c r="AF91" s="590">
        <f>SUM(AF89:AF90)</f>
        <v>0</v>
      </c>
      <c r="AG91" s="604"/>
      <c r="AH91" s="590">
        <f>SUM(AH89:AH90)</f>
        <v>0</v>
      </c>
      <c r="AI91" s="604"/>
      <c r="AJ91" s="590">
        <f>SUM(AJ89:AJ90)</f>
        <v>0</v>
      </c>
      <c r="AK91" s="604"/>
      <c r="AL91" s="590">
        <f>SUM(AL89:AL90)</f>
        <v>0</v>
      </c>
      <c r="AM91" s="605"/>
      <c r="AN91" s="606">
        <f>SUM(AN89:AN90)</f>
        <v>0</v>
      </c>
      <c r="AO91" s="601"/>
      <c r="AP91" s="606">
        <f>SUM(AP89:AP90)</f>
        <v>0</v>
      </c>
      <c r="AQ91" s="601"/>
      <c r="AR91" s="606">
        <f>SUM(AR89:AR90)</f>
        <v>0</v>
      </c>
      <c r="AS91" s="601"/>
      <c r="AT91" s="606">
        <f>SUM(AT89:AT90)</f>
        <v>0</v>
      </c>
      <c r="AU91" s="601">
        <v>0</v>
      </c>
      <c r="AV91" s="606">
        <f>SUM(AV89:AV90)</f>
        <v>0</v>
      </c>
      <c r="AW91" s="601">
        <v>0</v>
      </c>
      <c r="AX91" s="606">
        <f>SUM(AX89:AX90)</f>
        <v>2547.7600000000002</v>
      </c>
      <c r="AY91" s="545">
        <f t="shared" si="100"/>
        <v>0</v>
      </c>
      <c r="AZ91" s="607"/>
      <c r="BA91" s="608">
        <f>SUM(BA89:BA90)</f>
        <v>5095.5200000000004</v>
      </c>
      <c r="BB91" s="269"/>
      <c r="BC91" s="270"/>
      <c r="BD91" s="540"/>
      <c r="BE91" s="89"/>
    </row>
    <row r="92" spans="1:57" ht="30.75" customHeight="1" thickTop="1" thickBot="1">
      <c r="A92" s="929" t="s">
        <v>332</v>
      </c>
      <c r="B92" s="930"/>
      <c r="C92" s="930"/>
      <c r="D92" s="930"/>
      <c r="E92" s="930"/>
      <c r="F92" s="931"/>
      <c r="G92" s="609">
        <f>G28+G69+G75+G80+G85+G88+G91</f>
        <v>91081.799999999988</v>
      </c>
      <c r="H92" s="610">
        <f>H28+H69+H75+H80+H85+H88+H91</f>
        <v>0</v>
      </c>
      <c r="I92" s="609">
        <f>I28+I69+I75+I80+I85+I88+I91</f>
        <v>35697.279999999999</v>
      </c>
      <c r="J92" s="611"/>
      <c r="K92" s="609">
        <f>K28+K69+K75+K80+K85+K88+K91</f>
        <v>10033.41</v>
      </c>
      <c r="L92" s="611"/>
      <c r="M92" s="609">
        <f>M28+M69+M75+M80+M85+M88+M91</f>
        <v>20987.019999999997</v>
      </c>
      <c r="N92" s="611"/>
      <c r="O92" s="609">
        <f>O28+O69+O75+O80+O85+O88+O91</f>
        <v>24548.28</v>
      </c>
      <c r="P92" s="611"/>
      <c r="Q92" s="609">
        <f>Q28+Q69+Q75+Q80+Q85+Q88+Q91</f>
        <v>32757.39</v>
      </c>
      <c r="R92" s="611"/>
      <c r="S92" s="609">
        <f>S28+S69+S75+S80+S85+S88+S91</f>
        <v>36628.479999999996</v>
      </c>
      <c r="T92" s="611"/>
      <c r="U92" s="609">
        <f>U28+U69+U75+U80+U85+U88+U91</f>
        <v>81727.989999999991</v>
      </c>
      <c r="V92" s="612"/>
      <c r="W92" s="613"/>
      <c r="X92" s="614">
        <f>X28+X69+X75+X80+X85+X88+X91</f>
        <v>12904.34</v>
      </c>
      <c r="Y92" s="615">
        <f>Y28+Y69+Y75+Y80+Y85+Y88+Y91</f>
        <v>0</v>
      </c>
      <c r="Z92" s="614">
        <f>Z28+Z69+Z75+Z80+Z85+Z88+Z91</f>
        <v>18024.32</v>
      </c>
      <c r="AA92" s="616"/>
      <c r="AB92" s="614">
        <f>AB28+AB69+AB75+AB80+AB85+AB88+AB91</f>
        <v>25764.339999999997</v>
      </c>
      <c r="AC92" s="616"/>
      <c r="AD92" s="614">
        <f>AD28+AD69+AD75+AD80+AD85+AD88+AD91</f>
        <v>18891.25</v>
      </c>
      <c r="AE92" s="616"/>
      <c r="AF92" s="614">
        <f>AF28+AF69+AF75+AF80+AF85+AF88+AF91</f>
        <v>25170.87</v>
      </c>
      <c r="AG92" s="616"/>
      <c r="AH92" s="614">
        <f>AH28+AH69+AH75+AH80+AH85+AH88+AH91</f>
        <v>8717.2799999999988</v>
      </c>
      <c r="AI92" s="616"/>
      <c r="AJ92" s="614">
        <f>AJ28+AJ69+AJ75+AJ80+AJ85+AJ88+AJ91</f>
        <v>30006.879999999997</v>
      </c>
      <c r="AK92" s="616"/>
      <c r="AL92" s="617">
        <f>AL28+AL69+AL75+AL80+AL85+AL88+AL91</f>
        <v>54986.06</v>
      </c>
      <c r="AM92" s="618"/>
      <c r="AN92" s="617">
        <f>AN28+AN69+AN75+AN80+AN85+AN88+AN91</f>
        <v>10890.529999999999</v>
      </c>
      <c r="AO92" s="611"/>
      <c r="AP92" s="617">
        <f>AP28+AP69+AP75+AP80+AP85+AP88+AP91</f>
        <v>10890.529999999999</v>
      </c>
      <c r="AQ92" s="611"/>
      <c r="AR92" s="614">
        <f>AR28+AR69+AR75+AR80+AR85+AR88+AR91</f>
        <v>62414.58</v>
      </c>
      <c r="AS92" s="611"/>
      <c r="AT92" s="614">
        <f>AT28+AT69+AT75+AT80+AT85+AT88+AT91</f>
        <v>11898.8</v>
      </c>
      <c r="AU92" s="611"/>
      <c r="AV92" s="614">
        <f>AV28+AV69+AV75+AV80+AV85+AV88+AV91</f>
        <v>34895.089999999997</v>
      </c>
      <c r="AW92" s="611"/>
      <c r="AX92" s="614">
        <f>AX28+AX69+AX75+AX80+AX85+AX88+AX91</f>
        <v>21610.192600000002</v>
      </c>
      <c r="AY92" s="545">
        <f t="shared" si="100"/>
        <v>0</v>
      </c>
      <c r="AZ92" s="611"/>
      <c r="BA92" s="619">
        <f>BA28+BA69+BA75+BA80+BA85+BA88+BA91</f>
        <v>680526.71259999997</v>
      </c>
      <c r="BB92" s="96"/>
      <c r="BC92" s="7"/>
      <c r="BD92" s="297"/>
      <c r="BE92" s="89"/>
    </row>
    <row r="93" spans="1:57" ht="13.5" thickTop="1">
      <c r="A93" s="7"/>
      <c r="B93" s="7"/>
      <c r="C93" s="7"/>
      <c r="D93" s="7"/>
      <c r="E93" s="7"/>
      <c r="F93" s="7"/>
      <c r="G93" s="7"/>
      <c r="H93" s="7"/>
      <c r="I93" s="7"/>
      <c r="J93" s="7"/>
      <c r="K93" s="7"/>
      <c r="L93" s="7"/>
      <c r="M93" s="7"/>
      <c r="N93" s="7"/>
      <c r="O93" s="7"/>
      <c r="P93" s="7"/>
      <c r="Q93" s="7"/>
      <c r="R93" s="7"/>
      <c r="S93" s="7"/>
      <c r="T93" s="7"/>
      <c r="U93" s="7"/>
      <c r="V93" s="7"/>
      <c r="W93" s="6"/>
      <c r="X93" s="6"/>
      <c r="Y93" s="6"/>
      <c r="Z93" s="6"/>
      <c r="AA93" s="6"/>
      <c r="AB93" s="6"/>
      <c r="AC93" s="6"/>
      <c r="AD93" s="6"/>
      <c r="AE93" s="6"/>
      <c r="AF93" s="6"/>
      <c r="AG93" s="6"/>
      <c r="AH93" s="6"/>
      <c r="AI93" s="6"/>
      <c r="AJ93" s="6"/>
      <c r="AK93" s="6"/>
      <c r="AL93" s="620"/>
      <c r="AM93" s="544"/>
      <c r="AN93" s="544"/>
      <c r="AO93" s="544"/>
      <c r="AP93" s="544"/>
      <c r="AQ93" s="544"/>
      <c r="AR93" s="544"/>
      <c r="AS93" s="544"/>
      <c r="AT93" s="544"/>
      <c r="AU93" s="544"/>
      <c r="AV93" s="544"/>
      <c r="AW93" s="544"/>
      <c r="AX93" s="544"/>
      <c r="AY93" s="7"/>
      <c r="AZ93" s="7"/>
      <c r="BA93" s="621"/>
      <c r="BB93" s="7"/>
      <c r="BC93" s="7"/>
      <c r="BD93" s="297"/>
    </row>
    <row r="94" spans="1:57">
      <c r="A94" s="7"/>
      <c r="B94" s="7"/>
      <c r="C94" s="7"/>
      <c r="D94" s="7"/>
      <c r="E94" s="7"/>
      <c r="F94" s="7"/>
      <c r="G94" s="621"/>
      <c r="H94" s="7"/>
      <c r="I94" s="7"/>
      <c r="J94" s="7"/>
      <c r="K94" s="7"/>
      <c r="L94" s="7"/>
      <c r="M94" s="7"/>
      <c r="N94" s="7"/>
      <c r="O94" s="7"/>
      <c r="P94" s="7"/>
      <c r="Q94" s="7"/>
      <c r="R94" s="7"/>
      <c r="S94" s="7"/>
      <c r="T94" s="7"/>
      <c r="U94" s="7"/>
      <c r="V94" s="7"/>
      <c r="W94" s="6"/>
      <c r="X94" s="622"/>
      <c r="Y94" s="6"/>
      <c r="Z94" s="6"/>
      <c r="AA94" s="6"/>
      <c r="AB94" s="622"/>
      <c r="AC94" s="6"/>
      <c r="AD94" s="622"/>
      <c r="AE94" s="6"/>
      <c r="AF94" s="622"/>
      <c r="AG94" s="6"/>
      <c r="AH94" s="622"/>
      <c r="AI94" s="6"/>
      <c r="AJ94" s="622"/>
      <c r="AK94" s="6"/>
      <c r="AL94" s="622"/>
      <c r="AM94" s="544"/>
      <c r="AN94" s="623"/>
      <c r="AO94" s="544"/>
      <c r="AP94" s="623"/>
      <c r="AQ94" s="544"/>
      <c r="AR94" s="623"/>
      <c r="AS94" s="544"/>
      <c r="AT94" s="544"/>
      <c r="AU94" s="544"/>
      <c r="AV94" s="623"/>
      <c r="AW94" s="544"/>
      <c r="AX94" s="623"/>
      <c r="AY94" s="7"/>
      <c r="AZ94" s="7"/>
      <c r="BA94" s="7"/>
      <c r="BB94" s="7"/>
      <c r="BC94" s="7"/>
      <c r="BD94" s="297"/>
    </row>
    <row r="95" spans="1:57">
      <c r="A95" s="624" t="s">
        <v>489</v>
      </c>
      <c r="B95" s="625"/>
      <c r="C95" s="625"/>
      <c r="D95" s="625"/>
      <c r="E95" s="7"/>
      <c r="F95" s="7"/>
      <c r="G95" s="7"/>
      <c r="H95" s="7"/>
      <c r="I95" s="7"/>
      <c r="J95" s="7"/>
      <c r="K95" s="7"/>
      <c r="L95" s="7"/>
      <c r="M95" s="7"/>
      <c r="N95" s="7"/>
      <c r="O95" s="7"/>
      <c r="P95" s="7"/>
      <c r="Q95" s="7"/>
      <c r="R95" s="7"/>
      <c r="S95" s="7"/>
      <c r="T95" s="7"/>
      <c r="U95" s="7"/>
      <c r="V95" s="7"/>
      <c r="W95" s="6"/>
      <c r="X95" s="6"/>
      <c r="Y95" s="6"/>
      <c r="Z95" s="6"/>
      <c r="AA95" s="6"/>
      <c r="AB95" s="6"/>
      <c r="AC95" s="6"/>
      <c r="AD95" s="6"/>
      <c r="AE95" s="6"/>
      <c r="AF95" s="6"/>
      <c r="AG95" s="6"/>
      <c r="AH95" s="6"/>
      <c r="AI95" s="6"/>
      <c r="AJ95" s="6"/>
      <c r="AK95" s="6"/>
      <c r="AL95" s="6"/>
      <c r="AM95" s="544"/>
      <c r="AN95" s="544"/>
      <c r="AO95" s="544"/>
      <c r="AP95" s="544"/>
      <c r="AQ95" s="544"/>
      <c r="AR95" s="544"/>
      <c r="AS95" s="544"/>
      <c r="AT95" s="544"/>
      <c r="AU95" s="544"/>
      <c r="AV95" s="544"/>
      <c r="AW95" s="544"/>
      <c r="AX95" s="544"/>
      <c r="AY95" s="7"/>
      <c r="AZ95" s="7"/>
      <c r="BA95" s="621"/>
      <c r="BB95" s="7"/>
      <c r="BC95" s="7"/>
      <c r="BD95" s="297"/>
    </row>
    <row r="96" spans="1:57">
      <c r="A96" s="626" t="s">
        <v>488</v>
      </c>
      <c r="B96" s="626" t="s">
        <v>483</v>
      </c>
      <c r="C96" s="626" t="s">
        <v>115</v>
      </c>
      <c r="D96" s="627"/>
      <c r="E96" s="7"/>
      <c r="F96" s="7"/>
      <c r="G96" s="7"/>
      <c r="H96" s="7"/>
      <c r="I96" s="7"/>
      <c r="J96" s="7"/>
      <c r="K96" s="7"/>
      <c r="L96" s="7"/>
      <c r="M96" s="7"/>
      <c r="N96" s="7"/>
      <c r="O96" s="7"/>
      <c r="P96" s="7"/>
      <c r="Q96" s="7"/>
      <c r="R96" s="7"/>
      <c r="S96" s="7"/>
      <c r="T96" s="7"/>
      <c r="U96" s="7"/>
      <c r="V96" s="7"/>
      <c r="W96" s="6"/>
      <c r="X96" s="6"/>
      <c r="Y96" s="6"/>
      <c r="Z96" s="6"/>
      <c r="AA96" s="6"/>
      <c r="AB96" s="6"/>
      <c r="AC96" s="6"/>
      <c r="AD96" s="6"/>
      <c r="AE96" s="6"/>
      <c r="AF96" s="6"/>
      <c r="AG96" s="6"/>
      <c r="AH96" s="6"/>
      <c r="AI96" s="6"/>
      <c r="AJ96" s="6"/>
      <c r="AK96" s="6"/>
      <c r="AL96" s="6"/>
      <c r="AM96" s="544"/>
      <c r="AN96" s="544"/>
      <c r="AO96" s="544"/>
      <c r="AP96" s="544"/>
      <c r="AQ96" s="544"/>
      <c r="AR96" s="544"/>
      <c r="AS96" s="544"/>
      <c r="AT96" s="544"/>
      <c r="AU96" s="544"/>
      <c r="AV96" s="544"/>
      <c r="AW96" s="544"/>
      <c r="AX96" s="544"/>
      <c r="AY96" s="7"/>
      <c r="AZ96" s="7"/>
      <c r="BA96" s="7"/>
      <c r="BB96" s="7"/>
      <c r="BC96" s="7"/>
      <c r="BD96" s="297"/>
    </row>
    <row r="97" spans="1:56">
      <c r="A97" s="628" t="str">
        <f>F3</f>
        <v>A1</v>
      </c>
      <c r="B97" s="629">
        <f>F4</f>
        <v>1.5</v>
      </c>
      <c r="C97" s="630">
        <f>G92</f>
        <v>91081.799999999988</v>
      </c>
      <c r="D97" s="631"/>
      <c r="E97" s="7"/>
      <c r="F97" s="7"/>
      <c r="G97" s="7"/>
      <c r="H97" s="7"/>
      <c r="I97" s="7"/>
      <c r="J97" s="7"/>
      <c r="K97" s="7"/>
      <c r="L97" s="7"/>
      <c r="M97" s="7"/>
      <c r="N97" s="7"/>
      <c r="O97" s="7"/>
      <c r="P97" s="7"/>
      <c r="Q97" s="7"/>
      <c r="R97" s="7"/>
      <c r="S97" s="7"/>
      <c r="T97" s="7"/>
      <c r="U97" s="7"/>
      <c r="V97" s="7"/>
      <c r="W97" s="6"/>
      <c r="X97" s="6"/>
      <c r="Y97" s="6"/>
      <c r="Z97" s="6"/>
      <c r="AA97" s="6"/>
      <c r="AB97" s="6"/>
      <c r="AC97" s="6"/>
      <c r="AD97" s="6"/>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297"/>
    </row>
    <row r="98" spans="1:56">
      <c r="A98" s="629" t="str">
        <f>H3</f>
        <v>A2</v>
      </c>
      <c r="B98" s="629">
        <f>H4</f>
        <v>0.6</v>
      </c>
      <c r="C98" s="630">
        <f>I92</f>
        <v>35697.279999999999</v>
      </c>
      <c r="D98" s="631"/>
      <c r="E98" s="7"/>
      <c r="F98" s="632" t="s">
        <v>498</v>
      </c>
      <c r="G98" s="633"/>
      <c r="H98" s="633"/>
      <c r="I98" s="633"/>
      <c r="J98" s="633"/>
      <c r="K98" s="633"/>
      <c r="L98" s="633"/>
      <c r="M98" s="633"/>
      <c r="N98" s="7"/>
      <c r="O98" s="7"/>
      <c r="P98" s="7"/>
      <c r="Q98" s="7"/>
      <c r="R98" s="7"/>
      <c r="S98" s="7"/>
      <c r="T98" s="7"/>
      <c r="U98" s="7"/>
      <c r="V98" s="7"/>
      <c r="W98" s="634"/>
      <c r="X98" s="635"/>
      <c r="Y98" s="635"/>
      <c r="Z98" s="635"/>
      <c r="AA98" s="635"/>
      <c r="AB98" s="635"/>
      <c r="AC98" s="635"/>
      <c r="AD98" s="635"/>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297"/>
    </row>
    <row r="99" spans="1:56">
      <c r="A99" s="629" t="str">
        <f>J3</f>
        <v>B1</v>
      </c>
      <c r="B99" s="629">
        <f>J4</f>
        <v>0.15</v>
      </c>
      <c r="C99" s="630">
        <f>K92</f>
        <v>10033.41</v>
      </c>
      <c r="D99" s="631"/>
      <c r="E99" s="7"/>
      <c r="F99" s="7"/>
      <c r="G99" s="7"/>
      <c r="H99" s="7"/>
      <c r="I99" s="7"/>
      <c r="J99" s="7"/>
      <c r="K99" s="7"/>
      <c r="L99" s="7"/>
      <c r="M99" s="7"/>
      <c r="N99" s="7"/>
      <c r="O99" s="7"/>
      <c r="P99" s="7"/>
      <c r="Q99" s="7"/>
      <c r="R99" s="7"/>
      <c r="S99" s="7"/>
      <c r="T99" s="7"/>
      <c r="U99" s="7"/>
      <c r="V99" s="7"/>
      <c r="W99" s="6"/>
      <c r="X99" s="6"/>
      <c r="Y99" s="6"/>
      <c r="Z99" s="6"/>
      <c r="AA99" s="6"/>
      <c r="AB99" s="6"/>
      <c r="AC99" s="6"/>
      <c r="AD99" s="6"/>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297"/>
    </row>
    <row r="100" spans="1:56">
      <c r="A100" s="629" t="str">
        <f>L3</f>
        <v>B2</v>
      </c>
      <c r="B100" s="629">
        <f>L4</f>
        <v>0.42</v>
      </c>
      <c r="C100" s="630">
        <f>M92</f>
        <v>20987.019999999997</v>
      </c>
      <c r="D100" s="631"/>
      <c r="E100" s="7"/>
      <c r="F100" s="7"/>
      <c r="G100" s="7"/>
      <c r="H100" s="7"/>
      <c r="I100" s="7"/>
      <c r="J100" s="7"/>
      <c r="K100" s="7"/>
      <c r="L100" s="7"/>
      <c r="M100" s="7"/>
      <c r="N100" s="7"/>
      <c r="O100" s="7"/>
      <c r="P100" s="7"/>
      <c r="Q100" s="7"/>
      <c r="R100" s="7"/>
      <c r="S100" s="7"/>
      <c r="T100" s="7"/>
      <c r="U100" s="7"/>
      <c r="V100" s="7"/>
      <c r="W100" s="6"/>
      <c r="X100" s="6"/>
      <c r="Y100" s="6"/>
      <c r="Z100" s="6"/>
      <c r="AA100" s="6"/>
      <c r="AB100" s="6"/>
      <c r="AC100" s="6"/>
      <c r="AD100" s="6"/>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297"/>
    </row>
    <row r="101" spans="1:56">
      <c r="A101" s="629" t="str">
        <f>N3</f>
        <v>C1</v>
      </c>
      <c r="B101" s="629">
        <f>N4</f>
        <v>0.3</v>
      </c>
      <c r="C101" s="630">
        <f>O92</f>
        <v>24548.28</v>
      </c>
      <c r="D101" s="631"/>
      <c r="E101" s="7"/>
      <c r="F101" s="7"/>
      <c r="G101" s="7"/>
      <c r="H101" s="7"/>
      <c r="I101" s="7"/>
      <c r="J101" s="7"/>
      <c r="K101" s="7"/>
      <c r="L101" s="7"/>
      <c r="M101" s="7"/>
      <c r="N101" s="7"/>
      <c r="O101" s="7"/>
      <c r="P101" s="7"/>
      <c r="Q101" s="7"/>
      <c r="R101" s="7"/>
      <c r="S101" s="7"/>
      <c r="T101" s="7"/>
      <c r="U101" s="7"/>
      <c r="V101" s="7"/>
      <c r="W101" s="6"/>
      <c r="X101" s="6"/>
      <c r="Y101" s="6"/>
      <c r="Z101" s="6"/>
      <c r="AA101" s="6"/>
      <c r="AB101" s="6"/>
      <c r="AC101" s="6"/>
      <c r="AD101" s="6"/>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297"/>
    </row>
    <row r="102" spans="1:56">
      <c r="A102" s="628" t="str">
        <f>P3</f>
        <v>C2</v>
      </c>
      <c r="B102" s="629">
        <f>P4</f>
        <v>0.57999999999999996</v>
      </c>
      <c r="C102" s="630">
        <f>Q92</f>
        <v>32757.39</v>
      </c>
      <c r="D102" s="631"/>
      <c r="E102" s="7"/>
      <c r="F102" s="7"/>
      <c r="G102" s="7"/>
      <c r="H102" s="7"/>
      <c r="I102" s="7"/>
      <c r="J102" s="7"/>
      <c r="K102" s="7"/>
      <c r="L102" s="7"/>
      <c r="M102" s="7"/>
      <c r="N102" s="7"/>
      <c r="O102" s="7"/>
      <c r="P102" s="7"/>
      <c r="Q102" s="7"/>
      <c r="R102" s="7"/>
      <c r="S102" s="7"/>
      <c r="T102" s="7"/>
      <c r="U102" s="7"/>
      <c r="V102" s="7"/>
      <c r="W102" s="6"/>
      <c r="X102" s="6"/>
      <c r="Y102" s="6"/>
      <c r="Z102" s="6"/>
      <c r="AA102" s="6"/>
      <c r="AB102" s="6"/>
      <c r="AC102" s="6"/>
      <c r="AD102" s="6"/>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297"/>
    </row>
    <row r="103" spans="1:56">
      <c r="A103" s="628" t="str">
        <f>R3</f>
        <v>D1</v>
      </c>
      <c r="B103" s="629">
        <f>R4</f>
        <v>0.86</v>
      </c>
      <c r="C103" s="630">
        <f>S92</f>
        <v>36628.479999999996</v>
      </c>
      <c r="D103" s="631"/>
      <c r="E103" s="7"/>
      <c r="F103" s="7"/>
      <c r="G103" s="7"/>
      <c r="H103" s="7"/>
      <c r="I103" s="7"/>
      <c r="J103" s="7"/>
      <c r="K103" s="7"/>
      <c r="L103" s="7"/>
      <c r="M103" s="7"/>
      <c r="N103" s="7"/>
      <c r="O103" s="7"/>
      <c r="P103" s="7"/>
      <c r="Q103" s="7"/>
      <c r="R103" s="7"/>
      <c r="S103" s="7"/>
      <c r="T103" s="7"/>
      <c r="U103" s="7"/>
      <c r="V103" s="7"/>
      <c r="W103" s="6"/>
      <c r="X103" s="6"/>
      <c r="Y103" s="6"/>
      <c r="Z103" s="6"/>
      <c r="AA103" s="6"/>
      <c r="AB103" s="6"/>
      <c r="AC103" s="6"/>
      <c r="AD103" s="6"/>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297"/>
    </row>
    <row r="104" spans="1:56">
      <c r="A104" s="628" t="str">
        <f>T3</f>
        <v>D2</v>
      </c>
      <c r="B104" s="629">
        <f>T4</f>
        <v>1.35</v>
      </c>
      <c r="C104" s="630">
        <f>U92</f>
        <v>81727.989999999991</v>
      </c>
      <c r="D104" s="631"/>
      <c r="E104" s="7"/>
      <c r="F104" s="7"/>
      <c r="G104" s="7"/>
      <c r="H104" s="7"/>
      <c r="I104" s="7"/>
      <c r="J104" s="7"/>
      <c r="K104" s="7"/>
      <c r="L104" s="7"/>
      <c r="M104" s="7"/>
      <c r="N104" s="7"/>
      <c r="O104" s="7"/>
      <c r="P104" s="7"/>
      <c r="Q104" s="7"/>
      <c r="R104" s="7"/>
      <c r="S104" s="7"/>
      <c r="T104" s="7"/>
      <c r="U104" s="7"/>
      <c r="V104" s="7"/>
      <c r="W104" s="6"/>
      <c r="X104" s="6"/>
      <c r="Y104" s="6"/>
      <c r="Z104" s="6"/>
      <c r="AA104" s="6"/>
      <c r="AB104" s="6"/>
      <c r="AC104" s="6"/>
      <c r="AD104" s="6"/>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297"/>
    </row>
    <row r="105" spans="1:56">
      <c r="A105" s="628" t="str">
        <f>W3</f>
        <v>E1</v>
      </c>
      <c r="B105" s="629">
        <f>W4</f>
        <v>0.2</v>
      </c>
      <c r="C105" s="636">
        <f>X92</f>
        <v>12904.34</v>
      </c>
      <c r="D105" s="637"/>
      <c r="E105" s="7"/>
      <c r="F105" s="7"/>
      <c r="G105" s="7"/>
      <c r="H105" s="7"/>
      <c r="I105" s="7"/>
      <c r="J105" s="7"/>
      <c r="K105" s="7"/>
      <c r="L105" s="7"/>
      <c r="M105" s="7"/>
      <c r="N105" s="7"/>
      <c r="O105" s="7"/>
      <c r="P105" s="7"/>
      <c r="Q105" s="7"/>
      <c r="R105" s="7"/>
      <c r="S105" s="7"/>
      <c r="T105" s="7"/>
      <c r="U105" s="7"/>
      <c r="V105" s="7"/>
      <c r="W105" s="6"/>
      <c r="X105" s="6"/>
      <c r="Y105" s="6"/>
      <c r="Z105" s="6"/>
      <c r="AA105" s="6"/>
      <c r="AB105" s="6"/>
      <c r="AC105" s="6"/>
      <c r="AD105" s="6"/>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297"/>
    </row>
    <row r="106" spans="1:56">
      <c r="A106" s="629" t="str">
        <f>Y3</f>
        <v>E2</v>
      </c>
      <c r="B106" s="629">
        <f>Y4</f>
        <v>0.3</v>
      </c>
      <c r="C106" s="636">
        <f>Z92</f>
        <v>18024.32</v>
      </c>
      <c r="D106" s="637"/>
      <c r="E106" s="7"/>
      <c r="F106" s="7"/>
      <c r="G106" s="7"/>
      <c r="H106" s="7"/>
      <c r="I106" s="7"/>
      <c r="J106" s="7"/>
      <c r="K106" s="7"/>
      <c r="L106" s="7"/>
      <c r="M106" s="7"/>
      <c r="N106" s="7"/>
      <c r="O106" s="7"/>
      <c r="P106" s="7"/>
      <c r="Q106" s="7"/>
      <c r="R106" s="7"/>
      <c r="S106" s="7"/>
      <c r="T106" s="7"/>
      <c r="U106" s="7"/>
      <c r="V106" s="7"/>
      <c r="W106" s="6"/>
      <c r="X106" s="6"/>
      <c r="Y106" s="6"/>
      <c r="Z106" s="6"/>
      <c r="AA106" s="6"/>
      <c r="AB106" s="6"/>
      <c r="AC106" s="6"/>
      <c r="AD106" s="6"/>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297"/>
    </row>
    <row r="107" spans="1:56">
      <c r="A107" s="629" t="str">
        <f>AA3</f>
        <v>F1</v>
      </c>
      <c r="B107" s="629">
        <f>AA4</f>
        <v>0.42</v>
      </c>
      <c r="C107" s="636">
        <f>AB92</f>
        <v>25764.339999999997</v>
      </c>
      <c r="D107" s="637"/>
      <c r="E107" s="7"/>
      <c r="F107" s="7"/>
      <c r="G107" s="7"/>
      <c r="H107" s="7"/>
      <c r="I107" s="7"/>
      <c r="J107" s="7"/>
      <c r="K107" s="7"/>
      <c r="L107" s="7"/>
      <c r="M107" s="7"/>
      <c r="N107" s="7"/>
      <c r="O107" s="7"/>
      <c r="P107" s="7"/>
      <c r="Q107" s="7"/>
      <c r="R107" s="7"/>
      <c r="S107" s="7"/>
      <c r="T107" s="7"/>
      <c r="U107" s="7"/>
      <c r="V107" s="7"/>
      <c r="W107" s="6"/>
      <c r="X107" s="6"/>
      <c r="Y107" s="6"/>
      <c r="Z107" s="6"/>
      <c r="AA107" s="6"/>
      <c r="AB107" s="6"/>
      <c r="AC107" s="6"/>
      <c r="AD107" s="6"/>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297"/>
    </row>
    <row r="108" spans="1:56">
      <c r="A108" s="629" t="str">
        <f>AC3</f>
        <v>F2</v>
      </c>
      <c r="B108" s="629">
        <f>AC4</f>
        <v>0.28999999999999998</v>
      </c>
      <c r="C108" s="636">
        <f>AD92</f>
        <v>18891.25</v>
      </c>
      <c r="D108" s="637"/>
      <c r="E108" s="7"/>
      <c r="F108" s="7"/>
      <c r="G108" s="7"/>
      <c r="H108" s="7"/>
      <c r="I108" s="7"/>
      <c r="J108" s="7"/>
      <c r="K108" s="7"/>
      <c r="L108" s="7"/>
      <c r="M108" s="7"/>
      <c r="N108" s="7"/>
      <c r="O108" s="7"/>
      <c r="P108" s="7"/>
      <c r="Q108" s="7"/>
      <c r="R108" s="7"/>
      <c r="S108" s="7"/>
      <c r="T108" s="7"/>
      <c r="U108" s="7"/>
      <c r="V108" s="7"/>
      <c r="W108" s="6"/>
      <c r="X108" s="6"/>
      <c r="Y108" s="6"/>
      <c r="Z108" s="6"/>
      <c r="AA108" s="6"/>
      <c r="AB108" s="6"/>
      <c r="AC108" s="6"/>
      <c r="AD108" s="6"/>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297"/>
    </row>
    <row r="109" spans="1:56">
      <c r="A109" s="629" t="str">
        <f>AE3</f>
        <v>G1</v>
      </c>
      <c r="B109" s="629">
        <f>AE4</f>
        <v>0.4</v>
      </c>
      <c r="C109" s="636">
        <f>AF92</f>
        <v>25170.87</v>
      </c>
      <c r="D109" s="637"/>
      <c r="E109" s="7"/>
      <c r="F109" s="7"/>
      <c r="G109" s="7"/>
      <c r="H109" s="7"/>
      <c r="I109" s="7"/>
      <c r="J109" s="7"/>
      <c r="K109" s="7"/>
      <c r="L109" s="7"/>
      <c r="M109" s="7"/>
      <c r="N109" s="7"/>
      <c r="O109" s="7"/>
      <c r="P109" s="7"/>
      <c r="Q109" s="7"/>
      <c r="R109" s="7"/>
      <c r="S109" s="7"/>
      <c r="T109" s="7"/>
      <c r="U109" s="7"/>
      <c r="V109" s="7"/>
      <c r="W109" s="6"/>
      <c r="X109" s="6"/>
      <c r="Y109" s="6"/>
      <c r="Z109" s="6"/>
      <c r="AA109" s="6"/>
      <c r="AB109" s="6"/>
      <c r="AC109" s="6"/>
      <c r="AD109" s="6"/>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297"/>
    </row>
    <row r="110" spans="1:56">
      <c r="A110" s="628" t="str">
        <f>AG3</f>
        <v>G2</v>
      </c>
      <c r="B110" s="629">
        <f>AG4</f>
        <v>0.18</v>
      </c>
      <c r="C110" s="636">
        <f>AH92</f>
        <v>8717.2799999999988</v>
      </c>
      <c r="D110" s="637"/>
      <c r="E110" s="7"/>
      <c r="F110" s="7"/>
      <c r="G110" s="7"/>
      <c r="H110" s="7"/>
      <c r="I110" s="7"/>
      <c r="J110" s="7"/>
      <c r="K110" s="7"/>
      <c r="L110" s="7"/>
      <c r="M110" s="7"/>
      <c r="N110" s="7"/>
      <c r="O110" s="7"/>
      <c r="P110" s="7"/>
      <c r="Q110" s="7"/>
      <c r="R110" s="7"/>
      <c r="S110" s="7"/>
      <c r="T110" s="7"/>
      <c r="U110" s="7"/>
      <c r="V110" s="7"/>
      <c r="W110" s="6"/>
      <c r="X110" s="6"/>
      <c r="Y110" s="6"/>
      <c r="Z110" s="6"/>
      <c r="AA110" s="6"/>
      <c r="AB110" s="6"/>
      <c r="AC110" s="6"/>
      <c r="AD110" s="6"/>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297"/>
    </row>
    <row r="111" spans="1:56">
      <c r="A111" s="628" t="str">
        <f>AI3</f>
        <v>H1</v>
      </c>
      <c r="B111" s="629">
        <f>AI4</f>
        <v>0.49</v>
      </c>
      <c r="C111" s="636">
        <f>AJ92</f>
        <v>30006.879999999997</v>
      </c>
      <c r="D111" s="637"/>
      <c r="E111" s="7"/>
      <c r="F111" s="7"/>
      <c r="G111" s="7"/>
      <c r="H111" s="7"/>
      <c r="I111" s="7"/>
      <c r="J111" s="7"/>
      <c r="K111" s="7"/>
      <c r="L111" s="7"/>
      <c r="M111" s="7"/>
      <c r="N111" s="7"/>
      <c r="O111" s="7"/>
      <c r="P111" s="7"/>
      <c r="Q111" s="7"/>
      <c r="R111" s="7"/>
      <c r="S111" s="7"/>
      <c r="T111" s="7"/>
      <c r="U111" s="7"/>
      <c r="V111" s="7"/>
      <c r="W111" s="6"/>
      <c r="X111" s="6"/>
      <c r="Y111" s="6"/>
      <c r="Z111" s="6"/>
      <c r="AA111" s="6"/>
      <c r="AB111" s="6"/>
      <c r="AC111" s="6"/>
      <c r="AD111" s="6"/>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297"/>
    </row>
    <row r="112" spans="1:56">
      <c r="A112" s="628" t="str">
        <f>AK3</f>
        <v>H2</v>
      </c>
      <c r="B112" s="629">
        <f>AK4</f>
        <v>0.9</v>
      </c>
      <c r="C112" s="636">
        <f>AL92</f>
        <v>54986.06</v>
      </c>
      <c r="D112" s="637"/>
      <c r="E112" s="7"/>
      <c r="F112" s="7"/>
      <c r="G112" s="7"/>
      <c r="H112" s="7"/>
      <c r="I112" s="7"/>
      <c r="J112" s="7"/>
      <c r="K112" s="7"/>
      <c r="L112" s="7"/>
      <c r="M112" s="7"/>
      <c r="N112" s="7"/>
      <c r="O112" s="7"/>
      <c r="P112" s="7"/>
      <c r="Q112" s="7"/>
      <c r="R112" s="7"/>
      <c r="S112" s="7"/>
      <c r="T112" s="7"/>
      <c r="U112" s="7"/>
      <c r="V112" s="7"/>
      <c r="W112" s="6"/>
      <c r="X112" s="6"/>
      <c r="Y112" s="6"/>
      <c r="Z112" s="6"/>
      <c r="AA112" s="6"/>
      <c r="AB112" s="6"/>
      <c r="AC112" s="6"/>
      <c r="AD112" s="6"/>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297"/>
    </row>
    <row r="113" spans="1:56">
      <c r="A113" s="628" t="str">
        <f>AM3</f>
        <v>I1</v>
      </c>
      <c r="B113" s="629">
        <f>AM4</f>
        <v>0.18</v>
      </c>
      <c r="C113" s="636">
        <f>AN92</f>
        <v>10890.529999999999</v>
      </c>
      <c r="D113" s="63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297"/>
    </row>
    <row r="114" spans="1:56">
      <c r="A114" s="628" t="str">
        <f>AO3</f>
        <v>I2</v>
      </c>
      <c r="B114" s="629">
        <f>AO4</f>
        <v>0.18</v>
      </c>
      <c r="C114" s="636">
        <f>AP92</f>
        <v>10890.529999999999</v>
      </c>
      <c r="D114" s="63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297"/>
    </row>
    <row r="115" spans="1:56">
      <c r="A115" s="628" t="str">
        <f>AQ3</f>
        <v>J1</v>
      </c>
      <c r="B115" s="629">
        <f>AQ4</f>
        <v>0.94</v>
      </c>
      <c r="C115" s="636">
        <f>AR92</f>
        <v>62414.58</v>
      </c>
      <c r="D115" s="63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297"/>
    </row>
    <row r="116" spans="1:56">
      <c r="A116" s="628" t="str">
        <f>AS3</f>
        <v>J2</v>
      </c>
      <c r="B116" s="629">
        <f>AS4</f>
        <v>0.27</v>
      </c>
      <c r="C116" s="636">
        <f>AT92</f>
        <v>11898.8</v>
      </c>
      <c r="D116" s="63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297"/>
    </row>
    <row r="117" spans="1:56">
      <c r="A117" s="628" t="str">
        <f>AU3</f>
        <v>K1</v>
      </c>
      <c r="B117" s="629">
        <f>AU4</f>
        <v>0.47</v>
      </c>
      <c r="C117" s="636">
        <f>AV92</f>
        <v>34895.089999999997</v>
      </c>
      <c r="D117" s="63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297"/>
    </row>
    <row r="118" spans="1:56">
      <c r="A118" s="628" t="str">
        <f>AW3</f>
        <v>K2</v>
      </c>
      <c r="B118" s="629">
        <f>AW4</f>
        <v>0.3</v>
      </c>
      <c r="C118" s="636">
        <f>AX92</f>
        <v>21610.192600000002</v>
      </c>
      <c r="D118" s="63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297"/>
    </row>
    <row r="119" spans="1:56">
      <c r="A119" s="638" t="s">
        <v>123</v>
      </c>
      <c r="B119" s="639">
        <f>SUM(B97:B118)</f>
        <v>11.28</v>
      </c>
      <c r="C119" s="640">
        <f>SUM(C97:C118)</f>
        <v>680526.71259999997</v>
      </c>
      <c r="D119" s="641"/>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297"/>
    </row>
    <row r="120" spans="1:56">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297"/>
    </row>
    <row r="121" spans="1:56">
      <c r="A121" s="7"/>
      <c r="B121" s="7"/>
      <c r="C121" s="7"/>
      <c r="D121" s="7"/>
      <c r="E121" s="7"/>
      <c r="F121" s="7"/>
      <c r="G121" s="7"/>
      <c r="H121" s="7"/>
      <c r="I121" s="7"/>
      <c r="J121" s="7"/>
      <c r="K121" s="7"/>
      <c r="L121" s="7"/>
      <c r="M121" s="7"/>
      <c r="N121" s="7"/>
      <c r="O121" s="7"/>
      <c r="P121" s="7"/>
      <c r="Q121" s="7"/>
      <c r="R121" s="7"/>
      <c r="S121" s="7"/>
      <c r="T121" s="7"/>
      <c r="U121" s="7"/>
      <c r="V121" s="7"/>
      <c r="W121" s="6"/>
      <c r="X121" s="6"/>
      <c r="Y121" s="6"/>
      <c r="Z121" s="6"/>
      <c r="AA121" s="6"/>
      <c r="AB121" s="6"/>
      <c r="AC121" s="6"/>
      <c r="AD121" s="6"/>
      <c r="AE121" s="6"/>
      <c r="AF121" s="6"/>
      <c r="AG121" s="6"/>
      <c r="AH121" s="6"/>
      <c r="AI121" s="6"/>
      <c r="AJ121" s="6"/>
      <c r="AK121" s="6"/>
      <c r="AL121" s="6"/>
      <c r="AM121" s="544"/>
      <c r="AN121" s="544"/>
      <c r="AO121" s="544"/>
      <c r="AP121" s="544"/>
      <c r="AQ121" s="544"/>
      <c r="AR121" s="544"/>
      <c r="AS121" s="544"/>
      <c r="AT121" s="544"/>
      <c r="AU121" s="544"/>
      <c r="AV121" s="544"/>
      <c r="AW121" s="544"/>
      <c r="AX121" s="544"/>
      <c r="AY121" s="7"/>
      <c r="AZ121" s="7"/>
      <c r="BA121" s="7"/>
      <c r="BB121" s="7"/>
      <c r="BC121" s="7"/>
      <c r="BD121" s="297"/>
    </row>
    <row r="122" spans="1:56">
      <c r="A122" s="7"/>
      <c r="B122" s="7"/>
      <c r="C122" s="7"/>
      <c r="D122" s="7"/>
      <c r="E122" s="7"/>
      <c r="F122" s="7"/>
      <c r="G122" s="7"/>
      <c r="H122" s="7"/>
      <c r="I122" s="7"/>
      <c r="J122" s="7"/>
      <c r="K122" s="7"/>
      <c r="L122" s="7"/>
      <c r="M122" s="7"/>
      <c r="N122" s="7"/>
      <c r="O122" s="7"/>
      <c r="P122" s="7"/>
      <c r="Q122" s="7"/>
      <c r="R122" s="7"/>
      <c r="S122" s="7"/>
      <c r="T122" s="7"/>
      <c r="U122" s="7"/>
      <c r="V122" s="7"/>
      <c r="W122" s="6"/>
      <c r="X122" s="6"/>
      <c r="Y122" s="6"/>
      <c r="Z122" s="6"/>
      <c r="AA122" s="6"/>
      <c r="AB122" s="6"/>
      <c r="AC122" s="6"/>
      <c r="AD122" s="6"/>
      <c r="AE122" s="6"/>
      <c r="AF122" s="6"/>
      <c r="AG122" s="6"/>
      <c r="AH122" s="6"/>
      <c r="AI122" s="6"/>
      <c r="AJ122" s="6"/>
      <c r="AK122" s="6"/>
      <c r="AL122" s="6"/>
      <c r="AM122" s="544"/>
      <c r="AN122" s="544"/>
      <c r="AO122" s="544"/>
      <c r="AP122" s="544"/>
      <c r="AQ122" s="544"/>
      <c r="AR122" s="544"/>
      <c r="AS122" s="544"/>
      <c r="AT122" s="544"/>
      <c r="AU122" s="544"/>
      <c r="AV122" s="544"/>
      <c r="AW122" s="544"/>
      <c r="AX122" s="544"/>
      <c r="AY122" s="7"/>
      <c r="AZ122" s="7"/>
      <c r="BA122" s="7"/>
      <c r="BB122" s="7"/>
      <c r="BC122" s="7"/>
      <c r="BD122" s="297"/>
    </row>
    <row r="123" spans="1:56">
      <c r="A123" s="7"/>
      <c r="B123" s="7"/>
      <c r="C123" s="7"/>
      <c r="D123" s="7"/>
      <c r="E123" s="7"/>
      <c r="F123" s="7"/>
      <c r="G123" s="7"/>
      <c r="H123" s="7"/>
      <c r="I123" s="7"/>
      <c r="J123" s="7"/>
      <c r="K123" s="7"/>
      <c r="L123" s="7"/>
      <c r="M123" s="7"/>
      <c r="N123" s="7"/>
      <c r="O123" s="7"/>
      <c r="P123" s="7"/>
      <c r="Q123" s="7"/>
      <c r="R123" s="7"/>
      <c r="S123" s="7"/>
      <c r="T123" s="7"/>
      <c r="U123" s="7"/>
      <c r="V123" s="7"/>
      <c r="W123" s="6"/>
      <c r="X123" s="6"/>
      <c r="Y123" s="6"/>
      <c r="Z123" s="6"/>
      <c r="AA123" s="6"/>
      <c r="AB123" s="6"/>
      <c r="AC123" s="6"/>
      <c r="AD123" s="6"/>
      <c r="AE123" s="6"/>
      <c r="AF123" s="6"/>
      <c r="AG123" s="6"/>
      <c r="AH123" s="6"/>
      <c r="AI123" s="6"/>
      <c r="AJ123" s="6"/>
      <c r="AK123" s="6"/>
      <c r="AL123" s="6"/>
      <c r="AM123" s="544"/>
      <c r="AN123" s="544"/>
      <c r="AO123" s="544"/>
      <c r="AP123" s="544"/>
      <c r="AQ123" s="544"/>
      <c r="AR123" s="544"/>
      <c r="AS123" s="544"/>
      <c r="AT123" s="544"/>
      <c r="AU123" s="544"/>
      <c r="AV123" s="544"/>
      <c r="AW123" s="544"/>
      <c r="AX123" s="544"/>
      <c r="AY123" s="7"/>
      <c r="AZ123" s="7"/>
      <c r="BA123" s="7"/>
      <c r="BB123" s="7"/>
      <c r="BC123" s="7"/>
      <c r="BD123" s="297"/>
    </row>
    <row r="124" spans="1:56">
      <c r="A124" s="7"/>
      <c r="B124" s="7"/>
      <c r="C124" s="7"/>
      <c r="D124" s="7"/>
      <c r="E124" s="7"/>
      <c r="F124" s="7"/>
      <c r="G124" s="7"/>
      <c r="H124" s="7"/>
      <c r="I124" s="7"/>
      <c r="J124" s="7"/>
      <c r="K124" s="7"/>
      <c r="L124" s="7"/>
      <c r="M124" s="7"/>
      <c r="N124" s="7"/>
      <c r="O124" s="7"/>
      <c r="P124" s="7"/>
      <c r="Q124" s="7"/>
      <c r="R124" s="7"/>
      <c r="S124" s="7"/>
      <c r="T124" s="7"/>
      <c r="U124" s="7"/>
      <c r="V124" s="7"/>
      <c r="W124" s="6"/>
      <c r="X124" s="6"/>
      <c r="Y124" s="6"/>
      <c r="Z124" s="6"/>
      <c r="AA124" s="6"/>
      <c r="AB124" s="6"/>
      <c r="AC124" s="6"/>
      <c r="AD124" s="6"/>
      <c r="AE124" s="6"/>
      <c r="AF124" s="6"/>
      <c r="AG124" s="6"/>
      <c r="AH124" s="6"/>
      <c r="AI124" s="6"/>
      <c r="AJ124" s="6"/>
      <c r="AK124" s="6"/>
      <c r="AL124" s="6"/>
      <c r="AM124" s="544"/>
      <c r="AN124" s="544"/>
      <c r="AO124" s="544"/>
      <c r="AP124" s="544"/>
      <c r="AQ124" s="544"/>
      <c r="AR124" s="544"/>
      <c r="AS124" s="544"/>
      <c r="AT124" s="544"/>
      <c r="AU124" s="544"/>
      <c r="AV124" s="544"/>
      <c r="AW124" s="544"/>
      <c r="AX124" s="544"/>
      <c r="AY124" s="7"/>
      <c r="AZ124" s="7"/>
      <c r="BA124" s="7"/>
      <c r="BB124" s="7"/>
      <c r="BC124" s="7"/>
      <c r="BD124" s="297"/>
    </row>
    <row r="125" spans="1:56">
      <c r="A125" s="7"/>
      <c r="B125" s="7"/>
      <c r="C125" s="7"/>
      <c r="D125" s="7"/>
      <c r="E125" s="7"/>
      <c r="F125" s="7"/>
      <c r="G125" s="7"/>
      <c r="H125" s="7"/>
      <c r="I125" s="7"/>
      <c r="J125" s="7"/>
      <c r="K125" s="7"/>
      <c r="L125" s="7"/>
      <c r="M125" s="7"/>
      <c r="N125" s="7"/>
      <c r="O125" s="7"/>
      <c r="P125" s="7"/>
      <c r="Q125" s="7"/>
      <c r="R125" s="7"/>
      <c r="S125" s="7"/>
      <c r="T125" s="7"/>
      <c r="U125" s="7"/>
      <c r="V125" s="7"/>
      <c r="W125" s="6"/>
      <c r="X125" s="6"/>
      <c r="Y125" s="6"/>
      <c r="Z125" s="6"/>
      <c r="AA125" s="6"/>
      <c r="AB125" s="6"/>
      <c r="AC125" s="6"/>
      <c r="AD125" s="6"/>
      <c r="AE125" s="6"/>
      <c r="AF125" s="6"/>
      <c r="AG125" s="6"/>
      <c r="AH125" s="6"/>
      <c r="AI125" s="6"/>
      <c r="AJ125" s="6"/>
      <c r="AK125" s="6"/>
      <c r="AL125" s="6"/>
      <c r="AM125" s="544"/>
      <c r="AN125" s="544"/>
      <c r="AO125" s="544"/>
      <c r="AP125" s="544"/>
      <c r="AQ125" s="544"/>
      <c r="AR125" s="544"/>
      <c r="AS125" s="544"/>
      <c r="AT125" s="544"/>
      <c r="AU125" s="544"/>
      <c r="AV125" s="544"/>
      <c r="AW125" s="544"/>
      <c r="AX125" s="544"/>
      <c r="AY125" s="7"/>
      <c r="AZ125" s="7"/>
      <c r="BA125" s="7"/>
      <c r="BB125" s="7"/>
      <c r="BC125" s="7"/>
      <c r="BD125" s="297"/>
    </row>
    <row r="126" spans="1:56">
      <c r="A126" s="7"/>
      <c r="B126" s="7"/>
      <c r="C126" s="7"/>
      <c r="D126" s="7"/>
      <c r="E126" s="7"/>
      <c r="F126" s="7"/>
      <c r="G126" s="7"/>
      <c r="H126" s="7"/>
      <c r="I126" s="7"/>
      <c r="J126" s="7"/>
      <c r="K126" s="7"/>
      <c r="L126" s="7"/>
      <c r="M126" s="7"/>
      <c r="N126" s="7"/>
      <c r="O126" s="7"/>
      <c r="P126" s="7"/>
      <c r="Q126" s="7"/>
      <c r="R126" s="7"/>
      <c r="S126" s="7"/>
      <c r="T126" s="7"/>
      <c r="U126" s="7"/>
      <c r="V126" s="7"/>
      <c r="W126" s="6"/>
      <c r="X126" s="6"/>
      <c r="Y126" s="6"/>
      <c r="Z126" s="6"/>
      <c r="AA126" s="6"/>
      <c r="AB126" s="6"/>
      <c r="AC126" s="6"/>
      <c r="AD126" s="6"/>
      <c r="AE126" s="6"/>
      <c r="AF126" s="6"/>
      <c r="AG126" s="6"/>
      <c r="AH126" s="6"/>
      <c r="AI126" s="6"/>
      <c r="AJ126" s="6"/>
      <c r="AK126" s="6"/>
      <c r="AL126" s="6"/>
      <c r="AM126" s="544"/>
      <c r="AN126" s="544"/>
      <c r="AO126" s="544"/>
      <c r="AP126" s="544"/>
      <c r="AQ126" s="544"/>
      <c r="AR126" s="544"/>
      <c r="AS126" s="544"/>
      <c r="AT126" s="544"/>
      <c r="AU126" s="544"/>
      <c r="AV126" s="544"/>
      <c r="AW126" s="544"/>
      <c r="AX126" s="544"/>
      <c r="AY126" s="7"/>
      <c r="AZ126" s="7"/>
      <c r="BA126" s="7"/>
      <c r="BB126" s="7"/>
      <c r="BC126" s="7"/>
      <c r="BD126" s="297"/>
    </row>
    <row r="127" spans="1:56">
      <c r="A127" s="7"/>
      <c r="B127" s="7"/>
      <c r="C127" s="7"/>
      <c r="D127" s="7"/>
      <c r="E127" s="7"/>
      <c r="F127" s="7"/>
      <c r="G127" s="7"/>
      <c r="H127" s="7"/>
      <c r="I127" s="7"/>
      <c r="J127" s="7"/>
      <c r="K127" s="7"/>
      <c r="L127" s="7"/>
      <c r="M127" s="7"/>
      <c r="N127" s="7"/>
      <c r="O127" s="7"/>
      <c r="P127" s="7"/>
      <c r="Q127" s="7"/>
      <c r="R127" s="7"/>
      <c r="S127" s="7"/>
      <c r="T127" s="7"/>
      <c r="U127" s="7"/>
      <c r="V127" s="7"/>
      <c r="W127" s="6"/>
      <c r="X127" s="6"/>
      <c r="Y127" s="6"/>
      <c r="Z127" s="6"/>
      <c r="AA127" s="6"/>
      <c r="AB127" s="6"/>
      <c r="AC127" s="6"/>
      <c r="AD127" s="6"/>
      <c r="AE127" s="6"/>
      <c r="AF127" s="6"/>
      <c r="AG127" s="6"/>
      <c r="AH127" s="6"/>
      <c r="AI127" s="6"/>
      <c r="AJ127" s="6"/>
      <c r="AK127" s="6"/>
      <c r="AL127" s="6"/>
      <c r="AM127" s="544"/>
      <c r="AN127" s="544"/>
      <c r="AO127" s="544"/>
      <c r="AP127" s="544"/>
      <c r="AQ127" s="544"/>
      <c r="AR127" s="544"/>
      <c r="AS127" s="544"/>
      <c r="AT127" s="544"/>
      <c r="AU127" s="544"/>
      <c r="AV127" s="544"/>
      <c r="AW127" s="544"/>
      <c r="AX127" s="544"/>
      <c r="AY127" s="7"/>
      <c r="AZ127" s="7"/>
      <c r="BA127" s="7"/>
      <c r="BB127" s="7"/>
      <c r="BC127" s="7"/>
      <c r="BD127" s="297"/>
    </row>
    <row r="128" spans="1:56">
      <c r="A128" s="7"/>
      <c r="B128" s="7"/>
      <c r="C128" s="7"/>
      <c r="D128" s="7"/>
      <c r="E128" s="7"/>
      <c r="F128" s="7"/>
      <c r="G128" s="7"/>
      <c r="H128" s="7"/>
      <c r="I128" s="7"/>
      <c r="J128" s="7"/>
      <c r="K128" s="7"/>
      <c r="L128" s="7"/>
      <c r="M128" s="7"/>
      <c r="N128" s="7"/>
      <c r="O128" s="7"/>
      <c r="P128" s="7"/>
      <c r="Q128" s="7"/>
      <c r="R128" s="7"/>
      <c r="S128" s="7"/>
      <c r="T128" s="7"/>
      <c r="U128" s="7"/>
      <c r="V128" s="7"/>
      <c r="W128" s="6"/>
      <c r="X128" s="6"/>
      <c r="Y128" s="6"/>
      <c r="Z128" s="6"/>
      <c r="AA128" s="6"/>
      <c r="AB128" s="6"/>
      <c r="AC128" s="6"/>
      <c r="AD128" s="6"/>
      <c r="AE128" s="6"/>
      <c r="AF128" s="6"/>
      <c r="AG128" s="6"/>
      <c r="AH128" s="6"/>
      <c r="AI128" s="6"/>
      <c r="AJ128" s="6"/>
      <c r="AK128" s="6"/>
      <c r="AL128" s="6"/>
      <c r="AM128" s="544"/>
      <c r="AN128" s="544"/>
      <c r="AO128" s="544"/>
      <c r="AP128" s="544"/>
      <c r="AQ128" s="544"/>
      <c r="AR128" s="544"/>
      <c r="AS128" s="544"/>
      <c r="AT128" s="544"/>
      <c r="AU128" s="544"/>
      <c r="AV128" s="544"/>
      <c r="AW128" s="544"/>
      <c r="AX128" s="544"/>
      <c r="AY128" s="7"/>
      <c r="AZ128" s="7"/>
      <c r="BA128" s="7"/>
      <c r="BB128" s="7"/>
      <c r="BC128" s="7"/>
      <c r="BD128" s="297"/>
    </row>
  </sheetData>
  <mergeCells count="127">
    <mergeCell ref="Y3:Z3"/>
    <mergeCell ref="AG4:AH4"/>
    <mergeCell ref="AI4:AJ4"/>
    <mergeCell ref="AK4:AL4"/>
    <mergeCell ref="AM4:AN4"/>
    <mergeCell ref="BC2:BC4"/>
    <mergeCell ref="BD2:BD4"/>
    <mergeCell ref="AZ2:AZ4"/>
    <mergeCell ref="AS3:AT3"/>
    <mergeCell ref="AU3:AV3"/>
    <mergeCell ref="AW3:AX3"/>
    <mergeCell ref="BA3:BA4"/>
    <mergeCell ref="AY2:AY4"/>
    <mergeCell ref="BB2:BB4"/>
    <mergeCell ref="AU4:AV4"/>
    <mergeCell ref="AW4:AX4"/>
    <mergeCell ref="AQ3:AR3"/>
    <mergeCell ref="B10:C10"/>
    <mergeCell ref="B11:C11"/>
    <mergeCell ref="B12:C12"/>
    <mergeCell ref="L4:M4"/>
    <mergeCell ref="N4:O4"/>
    <mergeCell ref="AE4:AF4"/>
    <mergeCell ref="P4:Q4"/>
    <mergeCell ref="R4:S4"/>
    <mergeCell ref="T4:U4"/>
    <mergeCell ref="W4:X4"/>
    <mergeCell ref="Y4:Z4"/>
    <mergeCell ref="AA4:AB4"/>
    <mergeCell ref="AC4:AD4"/>
    <mergeCell ref="A69:E69"/>
    <mergeCell ref="A75:E75"/>
    <mergeCell ref="A80:E80"/>
    <mergeCell ref="B51:C51"/>
    <mergeCell ref="B25:C25"/>
    <mergeCell ref="B26:C26"/>
    <mergeCell ref="A66:A67"/>
    <mergeCell ref="B66:C66"/>
    <mergeCell ref="B67:C67"/>
    <mergeCell ref="B60:C60"/>
    <mergeCell ref="A62:A64"/>
    <mergeCell ref="B62:C62"/>
    <mergeCell ref="B63:C63"/>
    <mergeCell ref="B64:C64"/>
    <mergeCell ref="A68:E68"/>
    <mergeCell ref="B58:C58"/>
    <mergeCell ref="B59:C59"/>
    <mergeCell ref="B49:C49"/>
    <mergeCell ref="B50:C50"/>
    <mergeCell ref="B27:C27"/>
    <mergeCell ref="A46:A60"/>
    <mergeCell ref="B46:C46"/>
    <mergeCell ref="B47:C47"/>
    <mergeCell ref="A6:A27"/>
    <mergeCell ref="A70:A74"/>
    <mergeCell ref="B70:C70"/>
    <mergeCell ref="B71:C71"/>
    <mergeCell ref="B72:C72"/>
    <mergeCell ref="B73:C73"/>
    <mergeCell ref="B74:C74"/>
    <mergeCell ref="A81:A84"/>
    <mergeCell ref="B81:C81"/>
    <mergeCell ref="B82:C82"/>
    <mergeCell ref="B83:C83"/>
    <mergeCell ref="B84:C84"/>
    <mergeCell ref="A76:A79"/>
    <mergeCell ref="B76:C76"/>
    <mergeCell ref="B77:C77"/>
    <mergeCell ref="B78:C78"/>
    <mergeCell ref="B79:C79"/>
    <mergeCell ref="A86:A87"/>
    <mergeCell ref="B86:C86"/>
    <mergeCell ref="B87:C87"/>
    <mergeCell ref="A89:A90"/>
    <mergeCell ref="B89:C89"/>
    <mergeCell ref="A85:E85"/>
    <mergeCell ref="A88:E88"/>
    <mergeCell ref="A91:E91"/>
    <mergeCell ref="A92:F92"/>
    <mergeCell ref="A28:E28"/>
    <mergeCell ref="AA3:AB3"/>
    <mergeCell ref="AC3:AD3"/>
    <mergeCell ref="AE3:AF3"/>
    <mergeCell ref="AG3:AH3"/>
    <mergeCell ref="AI3:AJ3"/>
    <mergeCell ref="AK3:AL3"/>
    <mergeCell ref="AM3:AN3"/>
    <mergeCell ref="AO3:AP3"/>
    <mergeCell ref="F3:G3"/>
    <mergeCell ref="H3:I3"/>
    <mergeCell ref="J3:K3"/>
    <mergeCell ref="L3:M3"/>
    <mergeCell ref="N3:O3"/>
    <mergeCell ref="P3:Q3"/>
    <mergeCell ref="R3:S3"/>
    <mergeCell ref="T3:U3"/>
    <mergeCell ref="W3:X3"/>
    <mergeCell ref="B24:C24"/>
    <mergeCell ref="B13:C13"/>
    <mergeCell ref="B19:C19"/>
    <mergeCell ref="B21:C21"/>
    <mergeCell ref="B22:C22"/>
    <mergeCell ref="B23:C23"/>
    <mergeCell ref="A45:E45"/>
    <mergeCell ref="A61:F61"/>
    <mergeCell ref="A65:F65"/>
    <mergeCell ref="E2:E4"/>
    <mergeCell ref="F2:U2"/>
    <mergeCell ref="W2:AX2"/>
    <mergeCell ref="A2:C3"/>
    <mergeCell ref="B8:C8"/>
    <mergeCell ref="B9:C9"/>
    <mergeCell ref="B6:C6"/>
    <mergeCell ref="B7:C7"/>
    <mergeCell ref="B56:C56"/>
    <mergeCell ref="B57:C57"/>
    <mergeCell ref="B53:C53"/>
    <mergeCell ref="B54:C54"/>
    <mergeCell ref="B55:C55"/>
    <mergeCell ref="B48:C48"/>
    <mergeCell ref="B52:C52"/>
    <mergeCell ref="F4:G4"/>
    <mergeCell ref="H4:I4"/>
    <mergeCell ref="J4:K4"/>
    <mergeCell ref="AO4:AP4"/>
    <mergeCell ref="AQ4:AR4"/>
    <mergeCell ref="AS4:AT4"/>
  </mergeCells>
  <phoneticPr fontId="42" type="noConversion"/>
  <pageMargins left="0.15748031496062992" right="0" top="0.19685039370078741" bottom="0.19685039370078741" header="0.51181102362204722" footer="0.51181102362204722"/>
  <pageSetup paperSize="9" scale="8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17</vt:i4>
      </vt:variant>
      <vt:variant>
        <vt:lpstr>Intervalos nomeados</vt:lpstr>
      </vt:variant>
      <vt:variant>
        <vt:i4>15</vt:i4>
      </vt:variant>
    </vt:vector>
  </HeadingPairs>
  <TitlesOfParts>
    <vt:vector size="32" baseType="lpstr">
      <vt:lpstr>Identificação</vt:lpstr>
      <vt:lpstr>Planejamento Reab</vt:lpstr>
      <vt:lpstr>Área Emp</vt:lpstr>
      <vt:lpstr>Orçamento</vt:lpstr>
      <vt:lpstr>Equip.salv. plan. resp</vt:lpstr>
      <vt:lpstr>Inv Foto </vt:lpstr>
      <vt:lpstr>anexos</vt:lpstr>
      <vt:lpstr>anexos Rec. Técnicas</vt:lpstr>
      <vt:lpstr>Memória de Calculo</vt:lpstr>
      <vt:lpstr>Anexo Ep. Brita</vt:lpstr>
      <vt:lpstr>anexo Esp. Serviços</vt:lpstr>
      <vt:lpstr>Liberação dos recursos</vt:lpstr>
      <vt:lpstr>Cronograma PT</vt:lpstr>
      <vt:lpstr>Reembolso</vt:lpstr>
      <vt:lpstr>Quantitativo Obra</vt:lpstr>
      <vt:lpstr>Memorial Custo</vt:lpstr>
      <vt:lpstr>Plan2</vt:lpstr>
      <vt:lpstr>'Anexo Ep. Brita'!_PictureBullets</vt:lpstr>
      <vt:lpstr>'anexo Esp. Serviços'!_PictureBullets</vt:lpstr>
      <vt:lpstr>anexos!_PictureBullets</vt:lpstr>
      <vt:lpstr>'anexos Rec. Técnicas'!_PictureBullets</vt:lpstr>
      <vt:lpstr>'Memória de Calculo'!_PictureBullets</vt:lpstr>
      <vt:lpstr>'Anexo Ep. Brita'!Area_de_impressao</vt:lpstr>
      <vt:lpstr>'anexos Rec. Técnicas'!Area_de_impressao</vt:lpstr>
      <vt:lpstr>'Área Emp'!Area_de_impressao</vt:lpstr>
      <vt:lpstr>'Equip.salv. plan. resp'!Area_de_impressao</vt:lpstr>
      <vt:lpstr>Identificação!Area_de_impressao</vt:lpstr>
      <vt:lpstr>'Inv Foto '!Area_de_impressao</vt:lpstr>
      <vt:lpstr>'Memória de Calculo'!Area_de_impressao</vt:lpstr>
      <vt:lpstr>'Memorial Custo'!Area_de_impressao</vt:lpstr>
      <vt:lpstr>Orçamento!Area_de_impressao</vt:lpstr>
      <vt:lpstr>'Planejamento Reab'!Area_de_impressao</vt:lpstr>
    </vt:vector>
  </TitlesOfParts>
  <Company>lr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Roberto</dc:creator>
  <cp:lastModifiedBy>Usuario</cp:lastModifiedBy>
  <cp:lastPrinted>2017-06-12T16:34:49Z</cp:lastPrinted>
  <dcterms:created xsi:type="dcterms:W3CDTF">2011-08-25T13:43:58Z</dcterms:created>
  <dcterms:modified xsi:type="dcterms:W3CDTF">2017-07-19T14:31:11Z</dcterms:modified>
</cp:coreProperties>
</file>